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424a9f2a86ea6184/Online/"/>
    </mc:Choice>
  </mc:AlternateContent>
  <xr:revisionPtr revIDLastSave="0" documentId="8_{5B2393B6-D512-4F24-939F-BBCC351A1A6B}" xr6:coauthVersionLast="47" xr6:coauthVersionMax="47" xr10:uidLastSave="{00000000-0000-0000-0000-000000000000}"/>
  <workbookProtection workbookAlgorithmName="SHA-512" workbookHashValue="+k0g9/3AxQqMLzd/LT7McsZ8aHlrkd0EFs2Wr/wMKVXhX5OuKrp4OWAxCqrGiCi9hfNPqpivGW2vTnXeZ00G8g==" workbookSaltValue="Pqx7n12sWo1sCWCbwrr48w==" workbookSpinCount="100000" lockStructure="1"/>
  <bookViews>
    <workbookView xWindow="-120" yWindow="-120" windowWidth="38640" windowHeight="21120" xr2:uid="{00000000-000D-0000-FFFF-FFFF00000000}"/>
  </bookViews>
  <sheets>
    <sheet name="Kredit" sheetId="6" r:id="rId1"/>
    <sheet name="Progression KRE" sheetId="8" r:id="rId2"/>
    <sheet name="Progression KRV" sheetId="9" r:id="rId3"/>
    <sheet name="Impressum" sheetId="7" r:id="rId4"/>
  </sheets>
  <definedNames>
    <definedName name="_xlnm.Print_Area" localSheetId="0">Kredit!$B$2:$J$57</definedName>
    <definedName name="_xlnm.Print_Area" localSheetId="1">'Progression KRE'!$B$2:$I$29</definedName>
    <definedName name="_xlnm.Print_Area" localSheetId="2">'Progression KRV'!$B$2:$I$29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gaPwb3z8iWWxZ+wpviNtvx1bNF1ZuJYixmNOOrcpATY="/>
    </ext>
  </extLst>
</workbook>
</file>

<file path=xl/calcChain.xml><?xml version="1.0" encoding="utf-8"?>
<calcChain xmlns="http://schemas.openxmlformats.org/spreadsheetml/2006/main">
  <c r="F14" i="6" l="1"/>
  <c r="J6" i="6"/>
  <c r="J14" i="6" s="1"/>
  <c r="J13" i="6" s="1"/>
  <c r="J4" i="9"/>
  <c r="J5" i="9"/>
  <c r="J6" i="9" s="1"/>
  <c r="J7" i="9" s="1"/>
  <c r="J8" i="9" s="1"/>
  <c r="J9" i="9" s="1"/>
  <c r="J10" i="9" s="1"/>
  <c r="J11" i="9" s="1"/>
  <c r="J12" i="9" s="1"/>
  <c r="J13" i="9" s="1"/>
  <c r="J14" i="9" s="1"/>
  <c r="J15" i="9" s="1"/>
  <c r="J16" i="9" s="1"/>
  <c r="J17" i="9" s="1"/>
  <c r="J18" i="9" s="1"/>
  <c r="J19" i="9" s="1"/>
  <c r="J20" i="9" s="1"/>
  <c r="J21" i="9" s="1"/>
  <c r="J22" i="9" s="1"/>
  <c r="J23" i="9" s="1"/>
  <c r="J24" i="9" s="1"/>
  <c r="J25" i="9" s="1"/>
  <c r="J26" i="9" s="1"/>
  <c r="J27" i="9" s="1"/>
  <c r="J3" i="9"/>
  <c r="L18" i="6"/>
  <c r="E5" i="9"/>
  <c r="E6" i="9" s="1"/>
  <c r="B19" i="6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E14" i="6"/>
  <c r="E5" i="8"/>
  <c r="E6" i="8" s="1"/>
  <c r="C18" i="6"/>
  <c r="K2" i="9" l="1"/>
  <c r="K3" i="9"/>
  <c r="L21" i="6"/>
  <c r="D21" i="6" s="1"/>
  <c r="L20" i="6"/>
  <c r="D20" i="6" s="1"/>
  <c r="L19" i="6"/>
  <c r="D19" i="6" s="1"/>
  <c r="C21" i="6"/>
  <c r="L22" i="6"/>
  <c r="D22" i="6" s="1"/>
  <c r="C19" i="6"/>
  <c r="C20" i="6"/>
  <c r="F19" i="6" l="1"/>
  <c r="F27" i="6"/>
  <c r="F35" i="6"/>
  <c r="F43" i="6"/>
  <c r="F18" i="6"/>
  <c r="F29" i="6"/>
  <c r="F37" i="6"/>
  <c r="F45" i="6"/>
  <c r="F30" i="6"/>
  <c r="F38" i="6"/>
  <c r="F23" i="6"/>
  <c r="F39" i="6"/>
  <c r="F24" i="6"/>
  <c r="F48" i="6"/>
  <c r="F25" i="6"/>
  <c r="F33" i="6"/>
  <c r="F34" i="6"/>
  <c r="F20" i="6"/>
  <c r="F28" i="6"/>
  <c r="F36" i="6"/>
  <c r="F44" i="6"/>
  <c r="F46" i="6"/>
  <c r="F31" i="6"/>
  <c r="F47" i="6"/>
  <c r="F32" i="6"/>
  <c r="F40" i="6"/>
  <c r="F49" i="6"/>
  <c r="F42" i="6"/>
  <c r="F21" i="6"/>
  <c r="F41" i="6"/>
  <c r="F22" i="6"/>
  <c r="F26" i="6"/>
  <c r="F50" i="6"/>
  <c r="K4" i="9"/>
  <c r="E19" i="6"/>
  <c r="E18" i="6"/>
  <c r="D18" i="6"/>
  <c r="E20" i="6"/>
  <c r="E21" i="6"/>
  <c r="E22" i="6"/>
  <c r="C22" i="6"/>
  <c r="L23" i="6"/>
  <c r="D23" i="6" s="1"/>
  <c r="G21" i="6" l="1"/>
  <c r="I21" i="6" s="1"/>
  <c r="G22" i="6"/>
  <c r="I22" i="6" s="1"/>
  <c r="G19" i="6"/>
  <c r="I19" i="6" s="1"/>
  <c r="G18" i="6"/>
  <c r="I18" i="6" s="1"/>
  <c r="G20" i="6"/>
  <c r="I20" i="6" s="1"/>
  <c r="K5" i="9"/>
  <c r="E23" i="6"/>
  <c r="G23" i="6" s="1"/>
  <c r="C23" i="6"/>
  <c r="L24" i="6"/>
  <c r="D24" i="6" s="1"/>
  <c r="H21" i="6" l="1"/>
  <c r="H18" i="6"/>
  <c r="J22" i="6"/>
  <c r="J21" i="6"/>
  <c r="H19" i="6"/>
  <c r="H22" i="6"/>
  <c r="J19" i="6"/>
  <c r="J20" i="6"/>
  <c r="H20" i="6"/>
  <c r="J18" i="6"/>
  <c r="K6" i="9"/>
  <c r="I23" i="6"/>
  <c r="H23" i="6"/>
  <c r="J23" i="6"/>
  <c r="E24" i="6"/>
  <c r="G24" i="6" s="1"/>
  <c r="C24" i="6"/>
  <c r="L25" i="6"/>
  <c r="D25" i="6" s="1"/>
  <c r="K7" i="9" l="1"/>
  <c r="I24" i="6"/>
  <c r="J24" i="6"/>
  <c r="H24" i="6"/>
  <c r="E25" i="6"/>
  <c r="G25" i="6" s="1"/>
  <c r="C25" i="6"/>
  <c r="L26" i="6"/>
  <c r="D26" i="6" s="1"/>
  <c r="K8" i="9" l="1"/>
  <c r="I25" i="6"/>
  <c r="H25" i="6"/>
  <c r="J25" i="6"/>
  <c r="E26" i="6"/>
  <c r="G26" i="6" s="1"/>
  <c r="C26" i="6"/>
  <c r="L27" i="6"/>
  <c r="D27" i="6" s="1"/>
  <c r="K9" i="9" l="1"/>
  <c r="I26" i="6"/>
  <c r="H26" i="6"/>
  <c r="J26" i="6"/>
  <c r="E27" i="6"/>
  <c r="G27" i="6" s="1"/>
  <c r="C27" i="6"/>
  <c r="L28" i="6"/>
  <c r="D28" i="6" s="1"/>
  <c r="K10" i="9" l="1"/>
  <c r="I27" i="6"/>
  <c r="J27" i="6"/>
  <c r="H27" i="6"/>
  <c r="E28" i="6"/>
  <c r="G28" i="6" s="1"/>
  <c r="C28" i="6"/>
  <c r="L29" i="6"/>
  <c r="D29" i="6" s="1"/>
  <c r="K11" i="9" l="1"/>
  <c r="I28" i="6"/>
  <c r="H28" i="6"/>
  <c r="J28" i="6"/>
  <c r="E29" i="6"/>
  <c r="G29" i="6" s="1"/>
  <c r="C29" i="6"/>
  <c r="L30" i="6"/>
  <c r="D30" i="6" s="1"/>
  <c r="K12" i="9" l="1"/>
  <c r="I29" i="6"/>
  <c r="H29" i="6"/>
  <c r="J29" i="6"/>
  <c r="E30" i="6"/>
  <c r="G30" i="6" s="1"/>
  <c r="C30" i="6"/>
  <c r="L31" i="6"/>
  <c r="D31" i="6" s="1"/>
  <c r="K13" i="9" l="1"/>
  <c r="I30" i="6"/>
  <c r="H30" i="6"/>
  <c r="J30" i="6"/>
  <c r="E31" i="6"/>
  <c r="G31" i="6" s="1"/>
  <c r="C31" i="6"/>
  <c r="L32" i="6"/>
  <c r="D32" i="6" s="1"/>
  <c r="K14" i="9" l="1"/>
  <c r="I31" i="6"/>
  <c r="J31" i="6"/>
  <c r="H31" i="6"/>
  <c r="E32" i="6"/>
  <c r="G32" i="6" s="1"/>
  <c r="C32" i="6"/>
  <c r="L33" i="6"/>
  <c r="D33" i="6" s="1"/>
  <c r="K15" i="9" l="1"/>
  <c r="I32" i="6"/>
  <c r="H32" i="6"/>
  <c r="J32" i="6"/>
  <c r="E33" i="6"/>
  <c r="G33" i="6" s="1"/>
  <c r="C33" i="6"/>
  <c r="L34" i="6"/>
  <c r="D34" i="6" s="1"/>
  <c r="K16" i="9" l="1"/>
  <c r="I33" i="6"/>
  <c r="H33" i="6"/>
  <c r="J33" i="6"/>
  <c r="E34" i="6"/>
  <c r="G34" i="6" s="1"/>
  <c r="C34" i="6"/>
  <c r="L35" i="6"/>
  <c r="D35" i="6" s="1"/>
  <c r="K17" i="9" l="1"/>
  <c r="I34" i="6"/>
  <c r="J34" i="6"/>
  <c r="H34" i="6"/>
  <c r="E35" i="6"/>
  <c r="G35" i="6" s="1"/>
  <c r="C35" i="6"/>
  <c r="L36" i="6"/>
  <c r="D36" i="6" s="1"/>
  <c r="K18" i="9" l="1"/>
  <c r="I35" i="6"/>
  <c r="J35" i="6"/>
  <c r="H35" i="6"/>
  <c r="E36" i="6"/>
  <c r="G36" i="6" s="1"/>
  <c r="C36" i="6"/>
  <c r="L37" i="6"/>
  <c r="D37" i="6" s="1"/>
  <c r="K19" i="9" l="1"/>
  <c r="I36" i="6"/>
  <c r="H36" i="6"/>
  <c r="J36" i="6"/>
  <c r="E37" i="6"/>
  <c r="G37" i="6" s="1"/>
  <c r="C37" i="6"/>
  <c r="L38" i="6"/>
  <c r="D38" i="6" s="1"/>
  <c r="K20" i="9" l="1"/>
  <c r="I37" i="6"/>
  <c r="J37" i="6"/>
  <c r="H37" i="6"/>
  <c r="E38" i="6"/>
  <c r="G38" i="6" s="1"/>
  <c r="C38" i="6"/>
  <c r="L39" i="6"/>
  <c r="D39" i="6" s="1"/>
  <c r="K21" i="9" l="1"/>
  <c r="I38" i="6"/>
  <c r="H38" i="6"/>
  <c r="J38" i="6"/>
  <c r="E39" i="6"/>
  <c r="G39" i="6" s="1"/>
  <c r="C39" i="6"/>
  <c r="L40" i="6"/>
  <c r="D40" i="6" s="1"/>
  <c r="K22" i="9" l="1"/>
  <c r="I39" i="6"/>
  <c r="J39" i="6"/>
  <c r="H39" i="6"/>
  <c r="E40" i="6"/>
  <c r="G40" i="6" s="1"/>
  <c r="C40" i="6"/>
  <c r="L41" i="6"/>
  <c r="D41" i="6" s="1"/>
  <c r="K23" i="9" l="1"/>
  <c r="I40" i="6"/>
  <c r="J40" i="6"/>
  <c r="H40" i="6"/>
  <c r="E41" i="6"/>
  <c r="G41" i="6" s="1"/>
  <c r="C41" i="6"/>
  <c r="L42" i="6"/>
  <c r="D42" i="6" s="1"/>
  <c r="K24" i="9" l="1"/>
  <c r="H41" i="6"/>
  <c r="I41" i="6"/>
  <c r="J41" i="6"/>
  <c r="E42" i="6"/>
  <c r="G42" i="6" s="1"/>
  <c r="C42" i="6"/>
  <c r="L43" i="6"/>
  <c r="D43" i="6" s="1"/>
  <c r="K25" i="9" l="1"/>
  <c r="I42" i="6"/>
  <c r="H42" i="6"/>
  <c r="J42" i="6"/>
  <c r="E43" i="6"/>
  <c r="G43" i="6" s="1"/>
  <c r="C43" i="6"/>
  <c r="L44" i="6"/>
  <c r="D44" i="6" s="1"/>
  <c r="K27" i="9" l="1"/>
  <c r="K26" i="9"/>
  <c r="I43" i="6"/>
  <c r="J43" i="6"/>
  <c r="H43" i="6"/>
  <c r="E44" i="6"/>
  <c r="G44" i="6" s="1"/>
  <c r="C44" i="6"/>
  <c r="L45" i="6"/>
  <c r="D45" i="6" s="1"/>
  <c r="I44" i="6" l="1"/>
  <c r="H44" i="6"/>
  <c r="J44" i="6"/>
  <c r="E45" i="6"/>
  <c r="G45" i="6" s="1"/>
  <c r="C45" i="6"/>
  <c r="L46" i="6"/>
  <c r="D46" i="6" s="1"/>
  <c r="J45" i="6" l="1"/>
  <c r="I45" i="6"/>
  <c r="H45" i="6"/>
  <c r="E46" i="6"/>
  <c r="G46" i="6" s="1"/>
  <c r="C46" i="6"/>
  <c r="L47" i="6"/>
  <c r="D47" i="6" s="1"/>
  <c r="I46" i="6" l="1"/>
  <c r="H46" i="6"/>
  <c r="J46" i="6"/>
  <c r="E47" i="6"/>
  <c r="G47" i="6" s="1"/>
  <c r="C47" i="6"/>
  <c r="L48" i="6"/>
  <c r="D48" i="6" s="1"/>
  <c r="I47" i="6" l="1"/>
  <c r="H47" i="6"/>
  <c r="J47" i="6"/>
  <c r="E48" i="6"/>
  <c r="G48" i="6" s="1"/>
  <c r="C48" i="6"/>
  <c r="L49" i="6"/>
  <c r="D49" i="6" s="1"/>
  <c r="I48" i="6" l="1"/>
  <c r="J48" i="6"/>
  <c r="H48" i="6"/>
  <c r="E49" i="6"/>
  <c r="G49" i="6" s="1"/>
  <c r="C49" i="6"/>
  <c r="L50" i="6"/>
  <c r="D50" i="6" s="1"/>
  <c r="I49" i="6" l="1"/>
  <c r="H49" i="6"/>
  <c r="J49" i="6"/>
  <c r="C50" i="6"/>
  <c r="E50" i="6"/>
  <c r="G50" i="6" s="1"/>
  <c r="I50" i="6" l="1"/>
  <c r="H50" i="6"/>
  <c r="J5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</author>
  </authors>
  <commentList>
    <comment ref="F13" authorId="0" shapeId="0" xr:uid="{9095400C-B76B-4FD9-BBF6-E5BAD919DB53}">
      <text>
        <r>
          <rPr>
            <sz val="9"/>
            <color indexed="81"/>
            <rFont val="Segoe UI"/>
            <family val="2"/>
          </rPr>
          <t>Siehe Blatt "Progression KRV", wenn hier etwas angezeigt wird.</t>
        </r>
      </text>
    </comment>
    <comment ref="D16" authorId="0" shapeId="0" xr:uid="{ACEB4825-505A-4AC8-B9AD-327A5F00D7F8}">
      <text>
        <r>
          <rPr>
            <sz val="9"/>
            <color indexed="81"/>
            <rFont val="Segoe UI"/>
            <family val="2"/>
          </rPr>
          <t>Siehe Register "Progressive KRE"</t>
        </r>
      </text>
    </comment>
    <comment ref="I16" authorId="0" shapeId="0" xr:uid="{191399C3-1529-4737-8EC1-2489A7A3A3E8}">
      <text>
        <r>
          <rPr>
            <sz val="9"/>
            <color indexed="81"/>
            <rFont val="Segoe UI"/>
            <family val="2"/>
          </rPr>
          <t>Tatsächlich bezahlte Zinsen in Bezug auf den Kredit.</t>
        </r>
      </text>
    </comment>
    <comment ref="J16" authorId="0" shapeId="0" xr:uid="{041360EB-8E5A-4CCF-9B26-88B4A20D66AB}">
      <text>
        <r>
          <rPr>
            <sz val="9"/>
            <color indexed="81"/>
            <rFont val="Segoe UI"/>
            <family val="2"/>
          </rPr>
          <t>Eine Tilgung findet nur statt, wenn die gesamte Kreditrate (KRE + KRV) größer ist als die Zinsen bei Anwendung des eigentlichen Zinssatzes.</t>
        </r>
      </text>
    </comment>
    <comment ref="G17" authorId="0" shapeId="0" xr:uid="{C6FE006A-B870-4BD5-A789-A4DDE3CEF579}">
      <text>
        <r>
          <rPr>
            <sz val="9"/>
            <color indexed="81"/>
            <rFont val="Segoe UI"/>
            <family val="2"/>
          </rPr>
          <t>Maximal Kredit + Zinsen im ersten Jahr.</t>
        </r>
      </text>
    </comment>
  </commentList>
</comments>
</file>

<file path=xl/sharedStrings.xml><?xml version="1.0" encoding="utf-8"?>
<sst xmlns="http://schemas.openxmlformats.org/spreadsheetml/2006/main" count="56" uniqueCount="48">
  <si>
    <t>Zinssatz p.a.</t>
  </si>
  <si>
    <t>Kredit</t>
  </si>
  <si>
    <t>Zinsen p.a. im ersten Jahr</t>
  </si>
  <si>
    <t>Belastung p.m.</t>
  </si>
  <si>
    <t>Tilgung im ersten Jahr</t>
  </si>
  <si>
    <t>im Jahr</t>
  </si>
  <si>
    <t>im Monat</t>
  </si>
  <si>
    <t>zu versteuerndes Einkommen p.a. (E)</t>
  </si>
  <si>
    <t>a</t>
  </si>
  <si>
    <t>b</t>
  </si>
  <si>
    <t>Andreas Wolfsteiner</t>
  </si>
  <si>
    <t>www.klima-retten.info</t>
  </si>
  <si>
    <t>klima-retten@email.de</t>
  </si>
  <si>
    <t>Auf Anfrage übersende ich gerne eine bearbeitbare Version.</t>
  </si>
  <si>
    <t>Eingabefelder</t>
  </si>
  <si>
    <t>KRE
in %
p.a.</t>
  </si>
  <si>
    <t>Kreditrate Einkommen (KRE) in % p.a.</t>
  </si>
  <si>
    <t>KRE in % = aE^2 + bE</t>
  </si>
  <si>
    <t>Bestimmung der Parameter der progressiven Kreditrate Einkommen (KRE)</t>
  </si>
  <si>
    <t>KRE</t>
  </si>
  <si>
    <t>KRV</t>
  </si>
  <si>
    <t>p.a.</t>
  </si>
  <si>
    <t>p.m.</t>
  </si>
  <si>
    <t>Kreditrate Vermögen (KRV) p.a. in %</t>
  </si>
  <si>
    <t>zu versteuerndes Einkommen (Basis KRE)</t>
  </si>
  <si>
    <t>KRE + KRV</t>
  </si>
  <si>
    <t>tats.
Zinssatz
p.a.</t>
  </si>
  <si>
    <t>Bedienung des Kredits p.a.</t>
  </si>
  <si>
    <t>Beschreibung des Modells:</t>
  </si>
  <si>
    <t>hier</t>
  </si>
  <si>
    <t>Ein-
gabe-
felder</t>
  </si>
  <si>
    <t>Kreditrate Vermögen (KRV) in % p.a.</t>
  </si>
  <si>
    <t>Kredit in die Basis KRV miteinbeziehen?</t>
  </si>
  <si>
    <t>Bestimmung der Parameter der progressiven Kreditrate Vermögen (KRV)</t>
  </si>
  <si>
    <t>KRE in %
p.a.</t>
  </si>
  <si>
    <t>Basis KRV (BV)</t>
  </si>
  <si>
    <t>KRV in % = aBV^2 + bBV</t>
  </si>
  <si>
    <t>Kreditrate Vermögen (Paramtereingangabe bei Progression Blatt "Progression KRV")</t>
  </si>
  <si>
    <t>Kreditrate Einkommen (Parametereingabe in Blatt "Progression KRE")</t>
  </si>
  <si>
    <t>ja</t>
  </si>
  <si>
    <t>KRE = Kreditrate Einkommen</t>
  </si>
  <si>
    <t>KRV = Kreditrate Vermögen</t>
  </si>
  <si>
    <t>Progressive KRV?</t>
  </si>
  <si>
    <t>KRV p.a. in %</t>
  </si>
  <si>
    <t>Bedarfsgerechter staatlicher Kredit energetische Gebäudesanierung</t>
  </si>
  <si>
    <t>Nettovermögen ohne Kredit</t>
  </si>
  <si>
    <t>Nettovermögen mit Kredit</t>
  </si>
  <si>
    <t>Freibetrag Vermögen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</si>
</sst>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[$€-1]"/>
    <numFmt numFmtId="165" formatCode="0.0%"/>
    <numFmt numFmtId="166" formatCode="#,##0.0000000000000"/>
    <numFmt numFmtId="167" formatCode="#,##0\ &quot;€&quot;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rgb="FF0000FF"/>
      <name val="Calibri"/>
      <family val="2"/>
    </font>
    <font>
      <sz val="8"/>
      <color theme="1"/>
      <name val="Calibri"/>
      <family val="2"/>
      <scheme val="minor"/>
    </font>
    <font>
      <sz val="9"/>
      <color indexed="81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u/>
      <sz val="10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gradientFill>
        <stop position="0">
          <color theme="7" tint="0.80001220740379042"/>
        </stop>
        <stop position="1">
          <color theme="5" tint="0.80001220740379042"/>
        </stop>
      </gradientFill>
    </fill>
    <fill>
      <patternFill patternType="solid">
        <fgColor theme="5" tint="0.79998168889431442"/>
        <bgColor rgb="FFEAD1D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C9DAF8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166" fontId="5" fillId="0" borderId="8" xfId="0" applyNumberFormat="1" applyFont="1" applyBorder="1" applyAlignment="1">
      <alignment vertical="center"/>
    </xf>
    <xf numFmtId="166" fontId="5" fillId="0" borderId="12" xfId="0" applyNumberFormat="1" applyFont="1" applyBorder="1" applyAlignment="1">
      <alignment vertical="center"/>
    </xf>
    <xf numFmtId="0" fontId="2" fillId="0" borderId="0" xfId="0" applyFont="1"/>
    <xf numFmtId="0" fontId="5" fillId="0" borderId="11" xfId="0" applyFont="1" applyBorder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wrapText="1"/>
    </xf>
    <xf numFmtId="0" fontId="11" fillId="0" borderId="0" xfId="0" applyFont="1"/>
    <xf numFmtId="165" fontId="9" fillId="5" borderId="18" xfId="0" applyNumberFormat="1" applyFont="1" applyFill="1" applyBorder="1" applyProtection="1">
      <protection locked="0"/>
    </xf>
    <xf numFmtId="164" fontId="9" fillId="5" borderId="18" xfId="0" applyNumberFormat="1" applyFont="1" applyFill="1" applyBorder="1" applyProtection="1">
      <protection locked="0"/>
    </xf>
    <xf numFmtId="164" fontId="9" fillId="0" borderId="19" xfId="0" applyNumberFormat="1" applyFont="1" applyBorder="1"/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6" fillId="0" borderId="15" xfId="1" applyBorder="1" applyAlignment="1">
      <alignment horizontal="center"/>
    </xf>
    <xf numFmtId="164" fontId="9" fillId="0" borderId="27" xfId="0" applyNumberFormat="1" applyFont="1" applyBorder="1"/>
    <xf numFmtId="165" fontId="9" fillId="0" borderId="28" xfId="0" applyNumberFormat="1" applyFont="1" applyBorder="1"/>
    <xf numFmtId="164" fontId="9" fillId="0" borderId="29" xfId="0" applyNumberFormat="1" applyFont="1" applyBorder="1"/>
    <xf numFmtId="164" fontId="9" fillId="0" borderId="28" xfId="0" applyNumberFormat="1" applyFont="1" applyBorder="1"/>
    <xf numFmtId="164" fontId="10" fillId="0" borderId="30" xfId="0" applyNumberFormat="1" applyFont="1" applyBorder="1"/>
    <xf numFmtId="167" fontId="9" fillId="0" borderId="30" xfId="0" applyNumberFormat="1" applyFont="1" applyBorder="1"/>
    <xf numFmtId="164" fontId="9" fillId="0" borderId="31" xfId="0" applyNumberFormat="1" applyFont="1" applyBorder="1"/>
    <xf numFmtId="164" fontId="9" fillId="0" borderId="33" xfId="0" applyNumberFormat="1" applyFont="1" applyBorder="1"/>
    <xf numFmtId="164" fontId="10" fillId="0" borderId="34" xfId="0" applyNumberFormat="1" applyFont="1" applyBorder="1"/>
    <xf numFmtId="167" fontId="9" fillId="0" borderId="34" xfId="0" applyNumberFormat="1" applyFont="1" applyBorder="1"/>
    <xf numFmtId="164" fontId="9" fillId="0" borderId="35" xfId="0" applyNumberFormat="1" applyFont="1" applyBorder="1"/>
    <xf numFmtId="164" fontId="9" fillId="0" borderId="37" xfId="0" applyNumberFormat="1" applyFont="1" applyBorder="1"/>
    <xf numFmtId="164" fontId="10" fillId="0" borderId="38" xfId="0" applyNumberFormat="1" applyFont="1" applyBorder="1"/>
    <xf numFmtId="167" fontId="9" fillId="0" borderId="38" xfId="0" applyNumberFormat="1" applyFont="1" applyBorder="1"/>
    <xf numFmtId="0" fontId="16" fillId="0" borderId="0" xfId="1" applyProtection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6" fontId="5" fillId="0" borderId="0" xfId="0" applyNumberFormat="1" applyFont="1" applyAlignment="1">
      <alignment vertical="center"/>
    </xf>
    <xf numFmtId="10" fontId="9" fillId="0" borderId="39" xfId="0" applyNumberFormat="1" applyFont="1" applyBorder="1"/>
    <xf numFmtId="10" fontId="9" fillId="0" borderId="34" xfId="0" applyNumberFormat="1" applyFont="1" applyBorder="1"/>
    <xf numFmtId="10" fontId="9" fillId="0" borderId="38" xfId="0" applyNumberFormat="1" applyFont="1" applyBorder="1"/>
    <xf numFmtId="10" fontId="9" fillId="0" borderId="28" xfId="0" applyNumberFormat="1" applyFont="1" applyBorder="1"/>
    <xf numFmtId="10" fontId="9" fillId="0" borderId="32" xfId="0" applyNumberFormat="1" applyFont="1" applyBorder="1"/>
    <xf numFmtId="10" fontId="9" fillId="0" borderId="36" xfId="0" applyNumberFormat="1" applyFont="1" applyBorder="1"/>
    <xf numFmtId="164" fontId="1" fillId="0" borderId="7" xfId="0" applyNumberFormat="1" applyFont="1" applyBorder="1"/>
    <xf numFmtId="165" fontId="1" fillId="0" borderId="2" xfId="0" applyNumberFormat="1" applyFont="1" applyBorder="1"/>
    <xf numFmtId="164" fontId="1" fillId="2" borderId="9" xfId="0" applyNumberFormat="1" applyFont="1" applyFill="1" applyBorder="1" applyProtection="1">
      <protection locked="0"/>
    </xf>
    <xf numFmtId="165" fontId="1" fillId="2" borderId="10" xfId="0" applyNumberFormat="1" applyFont="1" applyFill="1" applyBorder="1" applyProtection="1">
      <protection locked="0"/>
    </xf>
    <xf numFmtId="0" fontId="9" fillId="0" borderId="0" xfId="0" applyFont="1" applyAlignment="1">
      <alignment horizontal="center" wrapText="1"/>
    </xf>
    <xf numFmtId="3" fontId="0" fillId="0" borderId="0" xfId="0" applyNumberFormat="1"/>
    <xf numFmtId="0" fontId="9" fillId="0" borderId="9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0" applyNumberFormat="1" applyFont="1"/>
    <xf numFmtId="167" fontId="9" fillId="0" borderId="0" xfId="0" applyNumberFormat="1" applyFont="1"/>
    <xf numFmtId="167" fontId="9" fillId="0" borderId="19" xfId="0" applyNumberFormat="1" applyFont="1" applyBorder="1"/>
    <xf numFmtId="10" fontId="9" fillId="0" borderId="40" xfId="0" applyNumberFormat="1" applyFont="1" applyBorder="1"/>
    <xf numFmtId="0" fontId="9" fillId="7" borderId="41" xfId="0" applyFont="1" applyFill="1" applyBorder="1" applyAlignment="1" applyProtection="1">
      <alignment horizontal="center"/>
      <protection locked="0"/>
    </xf>
    <xf numFmtId="164" fontId="1" fillId="8" borderId="9" xfId="0" applyNumberFormat="1" applyFont="1" applyFill="1" applyBorder="1" applyProtection="1">
      <protection locked="0"/>
    </xf>
    <xf numFmtId="165" fontId="1" fillId="8" borderId="10" xfId="0" applyNumberFormat="1" applyFont="1" applyFill="1" applyBorder="1" applyProtection="1">
      <protection locked="0"/>
    </xf>
    <xf numFmtId="3" fontId="9" fillId="0" borderId="0" xfId="0" applyNumberFormat="1" applyFont="1"/>
    <xf numFmtId="10" fontId="9" fillId="0" borderId="0" xfId="0" applyNumberFormat="1" applyFont="1"/>
    <xf numFmtId="0" fontId="10" fillId="0" borderId="25" xfId="0" applyFont="1" applyBorder="1" applyAlignment="1">
      <alignment horizontal="center"/>
    </xf>
    <xf numFmtId="164" fontId="10" fillId="3" borderId="41" xfId="0" applyNumberFormat="1" applyFont="1" applyFill="1" applyBorder="1" applyAlignment="1" applyProtection="1">
      <alignment horizontal="center"/>
      <protection locked="0"/>
    </xf>
    <xf numFmtId="165" fontId="9" fillId="0" borderId="19" xfId="0" applyNumberFormat="1" applyFont="1" applyBorder="1" applyProtection="1">
      <protection locked="0"/>
    </xf>
    <xf numFmtId="164" fontId="9" fillId="0" borderId="11" xfId="0" applyNumberFormat="1" applyFont="1" applyBorder="1"/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164" fontId="9" fillId="4" borderId="13" xfId="0" applyNumberFormat="1" applyFont="1" applyFill="1" applyBorder="1" applyAlignment="1" applyProtection="1">
      <alignment horizontal="center"/>
      <protection locked="0"/>
    </xf>
    <xf numFmtId="164" fontId="9" fillId="4" borderId="15" xfId="0" applyNumberFormat="1" applyFont="1" applyFill="1" applyBorder="1" applyAlignment="1" applyProtection="1">
      <alignment horizontal="center"/>
      <protection locked="0"/>
    </xf>
    <xf numFmtId="0" fontId="9" fillId="0" borderId="17" xfId="0" applyFont="1" applyBorder="1" applyAlignment="1">
      <alignment horizontal="center" vertical="center" wrapText="1"/>
    </xf>
    <xf numFmtId="0" fontId="12" fillId="0" borderId="1" xfId="0" applyFont="1" applyBorder="1"/>
    <xf numFmtId="0" fontId="9" fillId="0" borderId="18" xfId="0" applyFont="1" applyBorder="1" applyAlignment="1">
      <alignment horizontal="center" vertical="center" wrapText="1"/>
    </xf>
    <xf numFmtId="0" fontId="12" fillId="0" borderId="24" xfId="0" applyFont="1" applyBorder="1"/>
    <xf numFmtId="0" fontId="9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0" fontId="9" fillId="6" borderId="17" xfId="0" applyFont="1" applyFill="1" applyBorder="1" applyAlignment="1">
      <alignment horizontal="center" vertical="center" wrapText="1"/>
    </xf>
    <xf numFmtId="0" fontId="12" fillId="6" borderId="1" xfId="0" applyFont="1" applyFill="1" applyBorder="1"/>
    <xf numFmtId="0" fontId="12" fillId="0" borderId="19" xfId="0" applyFont="1" applyBorder="1"/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/>
    </xf>
    <xf numFmtId="0" fontId="9" fillId="9" borderId="17" xfId="0" applyFont="1" applyFill="1" applyBorder="1" applyAlignment="1">
      <alignment horizontal="center"/>
    </xf>
    <xf numFmtId="0" fontId="9" fillId="9" borderId="20" xfId="0" applyFont="1" applyFill="1" applyBorder="1" applyAlignment="1">
      <alignment horizontal="center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5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40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5" fillId="8" borderId="18" xfId="0" applyNumberFormat="1" applyFont="1" applyFill="1" applyBorder="1" applyAlignment="1" applyProtection="1">
      <alignment horizontal="center" vertical="center" wrapText="1"/>
      <protection locked="0"/>
    </xf>
    <xf numFmtId="164" fontId="5" fillId="8" borderId="40" xfId="0" applyNumberFormat="1" applyFont="1" applyFill="1" applyBorder="1" applyAlignment="1" applyProtection="1">
      <alignment horizontal="center" vertical="center" wrapText="1"/>
      <protection locked="0"/>
    </xf>
    <xf numFmtId="164" fontId="5" fillId="8" borderId="19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13" xfId="0" applyNumberFormat="1" applyFont="1" applyFill="1" applyBorder="1" applyAlignment="1" applyProtection="1">
      <alignment horizontal="center" vertical="center"/>
      <protection locked="0"/>
    </xf>
    <xf numFmtId="164" fontId="9" fillId="3" borderId="15" xfId="0" applyNumberFormat="1" applyFont="1" applyFill="1" applyBorder="1" applyAlignment="1" applyProtection="1">
      <alignment horizontal="center" vertical="center"/>
      <protection locked="0"/>
    </xf>
    <xf numFmtId="164" fontId="9" fillId="0" borderId="41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ont>
        <color theme="0"/>
      </font>
    </dxf>
    <dxf>
      <font>
        <color theme="0"/>
      </font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Kreditrate Einkommen (KRE) in % p.a.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Kredit!$D$16</c:f>
              <c:strCache>
                <c:ptCount val="1"/>
                <c:pt idx="0">
                  <c:v>KRE
in %
p.a.</c:v>
                </c:pt>
              </c:strCache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numRef>
              <c:f>Kredit!$B$18:$B$34</c:f>
              <c:numCache>
                <c:formatCode>#,##0\ [$€-1]</c:formatCode>
                <c:ptCount val="17"/>
                <c:pt idx="0">
                  <c:v>0</c:v>
                </c:pt>
                <c:pt idx="1">
                  <c:v>2500</c:v>
                </c:pt>
                <c:pt idx="2">
                  <c:v>5000</c:v>
                </c:pt>
                <c:pt idx="3">
                  <c:v>7500</c:v>
                </c:pt>
                <c:pt idx="4">
                  <c:v>10000</c:v>
                </c:pt>
                <c:pt idx="5">
                  <c:v>12500</c:v>
                </c:pt>
                <c:pt idx="6">
                  <c:v>15000</c:v>
                </c:pt>
                <c:pt idx="7">
                  <c:v>17500</c:v>
                </c:pt>
                <c:pt idx="8">
                  <c:v>20000</c:v>
                </c:pt>
                <c:pt idx="9">
                  <c:v>22500</c:v>
                </c:pt>
                <c:pt idx="10">
                  <c:v>25000</c:v>
                </c:pt>
                <c:pt idx="11">
                  <c:v>27500</c:v>
                </c:pt>
                <c:pt idx="12">
                  <c:v>30000</c:v>
                </c:pt>
                <c:pt idx="13">
                  <c:v>32500</c:v>
                </c:pt>
                <c:pt idx="14">
                  <c:v>35000</c:v>
                </c:pt>
                <c:pt idx="15">
                  <c:v>37500</c:v>
                </c:pt>
                <c:pt idx="16">
                  <c:v>40000</c:v>
                </c:pt>
              </c:numCache>
            </c:numRef>
          </c:cat>
          <c:val>
            <c:numRef>
              <c:f>Kredit!$L$18:$L$34</c:f>
              <c:numCache>
                <c:formatCode>0.0%</c:formatCode>
                <c:ptCount val="17"/>
                <c:pt idx="0">
                  <c:v>0</c:v>
                </c:pt>
                <c:pt idx="1">
                  <c:v>2.3446875E-4</c:v>
                </c:pt>
                <c:pt idx="2">
                  <c:v>9.3768749999999994E-4</c:v>
                </c:pt>
                <c:pt idx="3">
                  <c:v>2.10965625E-3</c:v>
                </c:pt>
                <c:pt idx="4">
                  <c:v>3.7503749999999998E-3</c:v>
                </c:pt>
                <c:pt idx="5">
                  <c:v>5.8598437499999996E-3</c:v>
                </c:pt>
                <c:pt idx="6">
                  <c:v>8.4380625000000011E-3</c:v>
                </c:pt>
                <c:pt idx="7">
                  <c:v>1.148503125E-2</c:v>
                </c:pt>
                <c:pt idx="8">
                  <c:v>1.500075E-2</c:v>
                </c:pt>
                <c:pt idx="9">
                  <c:v>1.8985218750000001E-2</c:v>
                </c:pt>
                <c:pt idx="10">
                  <c:v>2.3438437499999999E-2</c:v>
                </c:pt>
                <c:pt idx="11">
                  <c:v>2.8360406249999998E-2</c:v>
                </c:pt>
                <c:pt idx="12">
                  <c:v>3.3751125E-2</c:v>
                </c:pt>
                <c:pt idx="13">
                  <c:v>3.9610593749999999E-2</c:v>
                </c:pt>
                <c:pt idx="14">
                  <c:v>4.5938812500000002E-2</c:v>
                </c:pt>
                <c:pt idx="15">
                  <c:v>5.2735781250000002E-2</c:v>
                </c:pt>
                <c:pt idx="16">
                  <c:v>6.0001499999999999E-2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DE-4D60-BB8C-7D3B1E7D4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5263816"/>
        <c:axId val="154601667"/>
      </c:lineChart>
      <c:catAx>
        <c:axId val="1765263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de-DE" b="0">
                    <a:solidFill>
                      <a:srgbClr val="000000"/>
                    </a:solidFill>
                    <a:latin typeface="+mn-lt"/>
                  </a:rPr>
                  <a:t>zu versteuerndes Einkommen in € p.a.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 lvl="0">
              <a:defRPr sz="700" b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54601667"/>
        <c:crosses val="autoZero"/>
        <c:auto val="1"/>
        <c:lblAlgn val="ctr"/>
        <c:lblOffset val="100"/>
        <c:noMultiLvlLbl val="1"/>
      </c:catAx>
      <c:valAx>
        <c:axId val="1546016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765263816"/>
        <c:crosses val="autoZero"/>
        <c:crossBetween val="midCat"/>
      </c:valAx>
    </c:plotArea>
    <c:plotVisOnly val="0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Kreditrate Vermögen (KRV) in %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KRV in %</c:v>
          </c:tx>
          <c:marker>
            <c:symbol val="none"/>
          </c:marker>
          <c:cat>
            <c:numRef>
              <c:f>'Progression KRV'!$J$2:$J$27</c:f>
              <c:numCache>
                <c:formatCode>#,##0</c:formatCode>
                <c:ptCount val="26"/>
                <c:pt idx="0">
                  <c:v>0</c:v>
                </c:pt>
                <c:pt idx="1">
                  <c:v>5000</c:v>
                </c:pt>
                <c:pt idx="2">
                  <c:v>10000</c:v>
                </c:pt>
                <c:pt idx="3">
                  <c:v>15000</c:v>
                </c:pt>
                <c:pt idx="4">
                  <c:v>20000</c:v>
                </c:pt>
                <c:pt idx="5">
                  <c:v>25000</c:v>
                </c:pt>
                <c:pt idx="6">
                  <c:v>30000</c:v>
                </c:pt>
                <c:pt idx="7">
                  <c:v>35000</c:v>
                </c:pt>
                <c:pt idx="8">
                  <c:v>40000</c:v>
                </c:pt>
                <c:pt idx="9">
                  <c:v>45000</c:v>
                </c:pt>
                <c:pt idx="10">
                  <c:v>50000</c:v>
                </c:pt>
                <c:pt idx="11">
                  <c:v>55000</c:v>
                </c:pt>
                <c:pt idx="12">
                  <c:v>60000</c:v>
                </c:pt>
                <c:pt idx="13">
                  <c:v>65000</c:v>
                </c:pt>
                <c:pt idx="14">
                  <c:v>70000</c:v>
                </c:pt>
                <c:pt idx="15">
                  <c:v>75000</c:v>
                </c:pt>
                <c:pt idx="16">
                  <c:v>80000</c:v>
                </c:pt>
                <c:pt idx="17">
                  <c:v>85000</c:v>
                </c:pt>
                <c:pt idx="18">
                  <c:v>90000</c:v>
                </c:pt>
                <c:pt idx="19">
                  <c:v>95000</c:v>
                </c:pt>
                <c:pt idx="20">
                  <c:v>100000</c:v>
                </c:pt>
                <c:pt idx="21">
                  <c:v>105000</c:v>
                </c:pt>
                <c:pt idx="22">
                  <c:v>110000</c:v>
                </c:pt>
                <c:pt idx="23">
                  <c:v>115000</c:v>
                </c:pt>
                <c:pt idx="24">
                  <c:v>120000</c:v>
                </c:pt>
                <c:pt idx="25">
                  <c:v>125000</c:v>
                </c:pt>
              </c:numCache>
            </c:numRef>
          </c:cat>
          <c:val>
            <c:numRef>
              <c:f>'Progression KRV'!$K$2:$K$27</c:f>
              <c:numCache>
                <c:formatCode>0.0%</c:formatCode>
                <c:ptCount val="26"/>
                <c:pt idx="0">
                  <c:v>0</c:v>
                </c:pt>
                <c:pt idx="1">
                  <c:v>3.75075E-5</c:v>
                </c:pt>
                <c:pt idx="2">
                  <c:v>1.5001499999999998E-4</c:v>
                </c:pt>
                <c:pt idx="3">
                  <c:v>3.3752249999999994E-4</c:v>
                </c:pt>
                <c:pt idx="4">
                  <c:v>6.0002999999999999E-4</c:v>
                </c:pt>
                <c:pt idx="5">
                  <c:v>9.3753749999999996E-4</c:v>
                </c:pt>
                <c:pt idx="6">
                  <c:v>1.3500449999999998E-3</c:v>
                </c:pt>
                <c:pt idx="7">
                  <c:v>1.8375524999999998E-3</c:v>
                </c:pt>
                <c:pt idx="8">
                  <c:v>2.4000599999999999E-3</c:v>
                </c:pt>
                <c:pt idx="9">
                  <c:v>3.0375674999999999E-3</c:v>
                </c:pt>
                <c:pt idx="10">
                  <c:v>3.7500749999999998E-3</c:v>
                </c:pt>
                <c:pt idx="11">
                  <c:v>4.5375824999999998E-3</c:v>
                </c:pt>
                <c:pt idx="12">
                  <c:v>5.4000899999999998E-3</c:v>
                </c:pt>
                <c:pt idx="13">
                  <c:v>6.3375974999999992E-3</c:v>
                </c:pt>
                <c:pt idx="14">
                  <c:v>7.350105E-3</c:v>
                </c:pt>
                <c:pt idx="15">
                  <c:v>8.4376124999999986E-3</c:v>
                </c:pt>
                <c:pt idx="16">
                  <c:v>9.6001199999999984E-3</c:v>
                </c:pt>
                <c:pt idx="17">
                  <c:v>1.08376275E-2</c:v>
                </c:pt>
                <c:pt idx="18">
                  <c:v>1.2150134999999999E-2</c:v>
                </c:pt>
                <c:pt idx="19">
                  <c:v>1.3537642499999999E-2</c:v>
                </c:pt>
                <c:pt idx="20">
                  <c:v>1.500015E-2</c:v>
                </c:pt>
                <c:pt idx="21">
                  <c:v>1.65376575E-2</c:v>
                </c:pt>
                <c:pt idx="22">
                  <c:v>1.8150164999999999E-2</c:v>
                </c:pt>
                <c:pt idx="23">
                  <c:v>1.9837672499999997E-2</c:v>
                </c:pt>
                <c:pt idx="24">
                  <c:v>2.1600179999999997E-2</c:v>
                </c:pt>
                <c:pt idx="25">
                  <c:v>2.3437687499999995E-2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E-4BE5-B522-3C075286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5263816"/>
        <c:axId val="154601667"/>
      </c:lineChart>
      <c:catAx>
        <c:axId val="1765263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de-DE" b="0">
                    <a:solidFill>
                      <a:srgbClr val="000000"/>
                    </a:solidFill>
                    <a:latin typeface="+mn-lt"/>
                  </a:rPr>
                  <a:t>Basis</a:t>
                </a:r>
                <a:r>
                  <a:rPr lang="de-DE" b="0" baseline="0">
                    <a:solidFill>
                      <a:srgbClr val="000000"/>
                    </a:solidFill>
                    <a:latin typeface="+mn-lt"/>
                  </a:rPr>
                  <a:t> KRV</a:t>
                </a:r>
                <a:endParaRPr lang="de-DE" b="0">
                  <a:solidFill>
                    <a:srgbClr val="000000"/>
                  </a:solidFill>
                  <a:latin typeface="+mn-lt"/>
                </a:endParaRP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 lvl="0">
              <a:defRPr sz="700" b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54601667"/>
        <c:crosses val="autoZero"/>
        <c:auto val="1"/>
        <c:lblAlgn val="ctr"/>
        <c:lblOffset val="100"/>
        <c:noMultiLvlLbl val="1"/>
      </c:catAx>
      <c:valAx>
        <c:axId val="1546016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numFmt formatCode="0.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765263816"/>
        <c:crosses val="autoZero"/>
        <c:crossBetween val="midCat"/>
      </c:valAx>
    </c:plotArea>
    <c:plotVisOnly val="0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6</xdr:row>
      <xdr:rowOff>114300</xdr:rowOff>
    </xdr:from>
    <xdr:ext cx="5618390" cy="3933825"/>
    <xdr:graphicFrame macro="">
      <xdr:nvGraphicFramePr>
        <xdr:cNvPr id="2" name="Chart 2" title="Diagramm">
          <a:extLst>
            <a:ext uri="{FF2B5EF4-FFF2-40B4-BE49-F238E27FC236}">
              <a16:creationId xmlns:a16="http://schemas.microsoft.com/office/drawing/2014/main" id="{700543AE-0298-4A66-86E0-092055DEAC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1361</xdr:colOff>
      <xdr:row>6</xdr:row>
      <xdr:rowOff>107496</xdr:rowOff>
    </xdr:from>
    <xdr:ext cx="5618390" cy="3933825"/>
    <xdr:graphicFrame macro="">
      <xdr:nvGraphicFramePr>
        <xdr:cNvPr id="2" name="Chart 2" title="Diagramm">
          <a:extLst>
            <a:ext uri="{FF2B5EF4-FFF2-40B4-BE49-F238E27FC236}">
              <a16:creationId xmlns:a16="http://schemas.microsoft.com/office/drawing/2014/main" id="{D5FF5084-51CC-44CC-A731-6F54BAF510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enodo.org/doi/10.5281/zenodo.11348990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klima-retten@email.de" TargetMode="External"/><Relationship Id="rId1" Type="http://schemas.openxmlformats.org/officeDocument/2006/relationships/hyperlink" Target="http://www.klima-retten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B1:M61"/>
  <sheetViews>
    <sheetView tabSelected="1" zoomScale="175" zoomScaleNormal="175" workbookViewId="0">
      <selection activeCell="C4" sqref="C4"/>
    </sheetView>
  </sheetViews>
  <sheetFormatPr baseColWidth="10" defaultColWidth="14.42578125" defaultRowHeight="12.75" zeroHeight="1" x14ac:dyDescent="0.2"/>
  <cols>
    <col min="1" max="1" width="4.28515625" style="10" customWidth="1"/>
    <col min="2" max="2" width="10" style="10" customWidth="1"/>
    <col min="3" max="3" width="9.7109375" style="10" customWidth="1"/>
    <col min="4" max="4" width="7.140625" style="10" customWidth="1"/>
    <col min="5" max="5" width="8.85546875" style="10" bestFit="1" customWidth="1"/>
    <col min="6" max="6" width="11.28515625" style="10" customWidth="1"/>
    <col min="7" max="7" width="9.140625" style="10" bestFit="1" customWidth="1"/>
    <col min="8" max="8" width="8.7109375" style="10" bestFit="1" customWidth="1"/>
    <col min="9" max="9" width="7.42578125" style="10" bestFit="1" customWidth="1"/>
    <col min="10" max="10" width="11.7109375" style="10" bestFit="1" customWidth="1"/>
    <col min="11" max="11" width="14.42578125" style="10" customWidth="1"/>
    <col min="12" max="12" width="14.42578125" style="10" hidden="1" customWidth="1"/>
    <col min="13" max="14" width="14.42578125" style="10" customWidth="1"/>
    <col min="15" max="16384" width="14.42578125" style="10"/>
  </cols>
  <sheetData>
    <row r="1" spans="2:12" ht="10.5" customHeight="1" x14ac:dyDescent="0.2">
      <c r="C1" s="11"/>
      <c r="D1" s="12"/>
    </row>
    <row r="2" spans="2:12" ht="16.5" customHeight="1" x14ac:dyDescent="0.2">
      <c r="B2" s="83" t="s">
        <v>44</v>
      </c>
      <c r="C2" s="84"/>
      <c r="D2" s="84"/>
      <c r="E2" s="84"/>
      <c r="F2" s="84"/>
      <c r="G2" s="84"/>
      <c r="H2" s="84"/>
      <c r="I2" s="84"/>
      <c r="J2" s="85"/>
    </row>
    <row r="3" spans="2:12" x14ac:dyDescent="0.2">
      <c r="B3" s="13"/>
    </row>
    <row r="4" spans="2:12" x14ac:dyDescent="0.2">
      <c r="B4" s="70" t="s">
        <v>1</v>
      </c>
      <c r="C4" s="71">
        <v>40000</v>
      </c>
      <c r="I4" s="89" t="s">
        <v>14</v>
      </c>
      <c r="J4" s="90"/>
    </row>
    <row r="5" spans="2:12" customFormat="1" ht="10.5" customHeight="1" x14ac:dyDescent="0.25"/>
    <row r="6" spans="2:12" x14ac:dyDescent="0.2">
      <c r="B6" s="122" t="s">
        <v>45</v>
      </c>
      <c r="C6" s="123"/>
      <c r="D6" s="124"/>
      <c r="E6" s="119">
        <v>450000</v>
      </c>
      <c r="F6" s="120"/>
      <c r="G6" s="122" t="s">
        <v>46</v>
      </c>
      <c r="H6" s="123"/>
      <c r="I6" s="124"/>
      <c r="J6" s="121">
        <f>MAX(0,E6-C4)</f>
        <v>410000</v>
      </c>
    </row>
    <row r="7" spans="2:12" ht="7.5" customHeight="1" x14ac:dyDescent="0.2">
      <c r="B7" s="60"/>
      <c r="C7" s="60"/>
      <c r="D7" s="60"/>
      <c r="E7" s="61"/>
      <c r="F7" s="60"/>
      <c r="G7" s="60"/>
      <c r="H7" s="60"/>
      <c r="I7" s="60"/>
      <c r="J7" s="62"/>
    </row>
    <row r="8" spans="2:12" x14ac:dyDescent="0.2">
      <c r="B8" s="77" t="s">
        <v>42</v>
      </c>
      <c r="C8" s="78"/>
      <c r="D8" s="78"/>
      <c r="E8" s="79"/>
      <c r="F8" s="65" t="s">
        <v>39</v>
      </c>
      <c r="G8" s="60"/>
      <c r="H8" s="10" t="s">
        <v>40</v>
      </c>
    </row>
    <row r="9" spans="2:12" x14ac:dyDescent="0.2">
      <c r="B9" s="77" t="s">
        <v>32</v>
      </c>
      <c r="C9" s="78"/>
      <c r="D9" s="78"/>
      <c r="E9" s="79"/>
      <c r="F9" s="65" t="s">
        <v>39</v>
      </c>
      <c r="G9" s="60"/>
      <c r="H9" s="60" t="s">
        <v>41</v>
      </c>
      <c r="I9" s="60"/>
      <c r="J9" s="62"/>
    </row>
    <row r="10" spans="2:12" ht="7.5" customHeight="1" x14ac:dyDescent="0.2">
      <c r="B10" s="14"/>
      <c r="C10" s="11"/>
      <c r="D10" s="12"/>
    </row>
    <row r="11" spans="2:12" x14ac:dyDescent="0.2">
      <c r="F11" s="106" t="s">
        <v>47</v>
      </c>
      <c r="G11" s="107"/>
      <c r="H11" s="107"/>
      <c r="I11" s="107"/>
      <c r="J11" s="16">
        <v>500000</v>
      </c>
    </row>
    <row r="12" spans="2:12" x14ac:dyDescent="0.2">
      <c r="F12" s="80" t="s">
        <v>23</v>
      </c>
      <c r="G12" s="81"/>
      <c r="H12" s="81"/>
      <c r="I12" s="82"/>
      <c r="J12" s="72">
        <v>0.01</v>
      </c>
    </row>
    <row r="13" spans="2:12" x14ac:dyDescent="0.2">
      <c r="B13" s="103" t="s">
        <v>0</v>
      </c>
      <c r="C13" s="104"/>
      <c r="D13" s="105"/>
      <c r="E13" s="15">
        <v>0.04</v>
      </c>
      <c r="F13" s="108" t="s">
        <v>43</v>
      </c>
      <c r="G13" s="109"/>
      <c r="H13" s="109"/>
      <c r="I13" s="109"/>
      <c r="J13" s="64">
        <f>IF($F$8="ja",('Progression KRV'!$E$5*J14^2+'Progression KRV'!$E$6*J14),$J$12)</f>
        <v>0</v>
      </c>
      <c r="K13" s="69"/>
    </row>
    <row r="14" spans="2:12" x14ac:dyDescent="0.2">
      <c r="B14" s="74" t="s">
        <v>2</v>
      </c>
      <c r="C14" s="75"/>
      <c r="D14" s="76"/>
      <c r="E14" s="17">
        <f>E13*C4</f>
        <v>1600</v>
      </c>
      <c r="F14" s="58" t="str">
        <f>IF(F9="ja","Basis KRV (V + Kredit - F)","Basis KRV (V - F)")</f>
        <v>Basis KRV (V + Kredit - F)</v>
      </c>
      <c r="G14" s="59"/>
      <c r="H14" s="59"/>
      <c r="I14" s="59"/>
      <c r="J14" s="63">
        <f>IF(F9="ja",MAX(0,$J$6-$J$11+$C$4),MAX(J6-J11,0))</f>
        <v>0</v>
      </c>
      <c r="K14" s="68"/>
    </row>
    <row r="15" spans="2:12" ht="8.25" customHeight="1" x14ac:dyDescent="0.2"/>
    <row r="16" spans="2:12" ht="30" customHeight="1" x14ac:dyDescent="0.2">
      <c r="B16" s="95" t="s">
        <v>24</v>
      </c>
      <c r="C16" s="96"/>
      <c r="D16" s="97" t="s">
        <v>15</v>
      </c>
      <c r="E16" s="100" t="s">
        <v>27</v>
      </c>
      <c r="F16" s="101"/>
      <c r="G16" s="102"/>
      <c r="H16" s="93" t="s">
        <v>3</v>
      </c>
      <c r="I16" s="91" t="s">
        <v>26</v>
      </c>
      <c r="J16" s="93" t="s">
        <v>4</v>
      </c>
      <c r="L16" s="56" t="s">
        <v>34</v>
      </c>
    </row>
    <row r="17" spans="2:13" x14ac:dyDescent="0.2">
      <c r="B17" s="18" t="s">
        <v>5</v>
      </c>
      <c r="C17" s="19" t="s">
        <v>6</v>
      </c>
      <c r="D17" s="98"/>
      <c r="E17" s="20" t="s">
        <v>19</v>
      </c>
      <c r="F17" s="21" t="s">
        <v>20</v>
      </c>
      <c r="G17" s="22" t="s">
        <v>25</v>
      </c>
      <c r="H17" s="99"/>
      <c r="I17" s="92"/>
      <c r="J17" s="94"/>
    </row>
    <row r="18" spans="2:13" x14ac:dyDescent="0.2">
      <c r="B18" s="30">
        <v>0</v>
      </c>
      <c r="C18" s="28">
        <f t="shared" ref="C18:C50" si="0">B18/12</f>
        <v>0</v>
      </c>
      <c r="D18" s="46">
        <f>ROUND(L18,4)</f>
        <v>0</v>
      </c>
      <c r="E18" s="30">
        <f t="shared" ref="E18:E50" si="1">L18*B18</f>
        <v>0</v>
      </c>
      <c r="F18" s="31">
        <f>MAX($J$14*$J$13,0)</f>
        <v>0</v>
      </c>
      <c r="G18" s="32">
        <f t="shared" ref="G18:G50" si="2">MIN(E18+F18,$C$4+$E$14)</f>
        <v>0</v>
      </c>
      <c r="H18" s="28">
        <f>G18/12</f>
        <v>0</v>
      </c>
      <c r="I18" s="49">
        <f t="shared" ref="I18:I50" si="3">IF(G18&lt;$E$14,G18/$C$4,$E$13)</f>
        <v>0</v>
      </c>
      <c r="J18" s="33">
        <f t="shared" ref="J18:J50" si="4">IF(G18&gt;$E$14,IF(G18-$E$14&gt;$C$4,$C$4,G18-$E$14),0)</f>
        <v>0</v>
      </c>
      <c r="L18" s="29">
        <f>('Progression KRE'!$E$5*B18^2+'Progression KRE'!$E$6*B18)</f>
        <v>0</v>
      </c>
    </row>
    <row r="19" spans="2:13" x14ac:dyDescent="0.2">
      <c r="B19" s="35">
        <f>B18+2500</f>
        <v>2500</v>
      </c>
      <c r="C19" s="34">
        <f t="shared" si="0"/>
        <v>208.33333333333334</v>
      </c>
      <c r="D19" s="47">
        <f t="shared" ref="D19:D50" si="5">ROUND(L19,4)</f>
        <v>2.0000000000000001E-4</v>
      </c>
      <c r="E19" s="35">
        <f t="shared" si="1"/>
        <v>0.58617187500000001</v>
      </c>
      <c r="F19" s="31">
        <f t="shared" ref="F19:F50" si="6">MAX($J$14*$J$13,0)</f>
        <v>0</v>
      </c>
      <c r="G19" s="36">
        <f t="shared" si="2"/>
        <v>0.58617187500000001</v>
      </c>
      <c r="H19" s="34">
        <f t="shared" ref="H19:H50" si="7">G19/12</f>
        <v>4.8847656250000003E-2</v>
      </c>
      <c r="I19" s="50">
        <f t="shared" si="3"/>
        <v>1.4654296875E-5</v>
      </c>
      <c r="J19" s="37">
        <f t="shared" si="4"/>
        <v>0</v>
      </c>
      <c r="L19" s="29">
        <f>('Progression KRE'!$E$5*B19^2+'Progression KRE'!$E$6*B19)</f>
        <v>2.3446875E-4</v>
      </c>
      <c r="M19" s="68"/>
    </row>
    <row r="20" spans="2:13" x14ac:dyDescent="0.2">
      <c r="B20" s="35">
        <f t="shared" ref="B20:B34" si="8">B19+2500</f>
        <v>5000</v>
      </c>
      <c r="C20" s="34">
        <f t="shared" si="0"/>
        <v>416.66666666666669</v>
      </c>
      <c r="D20" s="47">
        <f t="shared" si="5"/>
        <v>8.9999999999999998E-4</v>
      </c>
      <c r="E20" s="35">
        <f t="shared" si="1"/>
        <v>4.6884375</v>
      </c>
      <c r="F20" s="31">
        <f t="shared" si="6"/>
        <v>0</v>
      </c>
      <c r="G20" s="36">
        <f t="shared" si="2"/>
        <v>4.6884375</v>
      </c>
      <c r="H20" s="34">
        <f t="shared" si="7"/>
        <v>0.39070312499999998</v>
      </c>
      <c r="I20" s="50">
        <f t="shared" si="3"/>
        <v>1.1721093750000001E-4</v>
      </c>
      <c r="J20" s="37">
        <f t="shared" si="4"/>
        <v>0</v>
      </c>
      <c r="L20" s="29">
        <f>('Progression KRE'!$E$5*B20^2+'Progression KRE'!$E$6*B20)</f>
        <v>9.3768749999999994E-4</v>
      </c>
      <c r="M20" s="68"/>
    </row>
    <row r="21" spans="2:13" x14ac:dyDescent="0.2">
      <c r="B21" s="35">
        <f t="shared" si="8"/>
        <v>7500</v>
      </c>
      <c r="C21" s="34">
        <f t="shared" si="0"/>
        <v>625</v>
      </c>
      <c r="D21" s="47">
        <f t="shared" si="5"/>
        <v>2.0999999999999999E-3</v>
      </c>
      <c r="E21" s="35">
        <f t="shared" si="1"/>
        <v>15.822421875</v>
      </c>
      <c r="F21" s="31">
        <f t="shared" si="6"/>
        <v>0</v>
      </c>
      <c r="G21" s="36">
        <f t="shared" si="2"/>
        <v>15.822421875</v>
      </c>
      <c r="H21" s="34">
        <f t="shared" si="7"/>
        <v>1.3185351562500001</v>
      </c>
      <c r="I21" s="50">
        <f t="shared" si="3"/>
        <v>3.9556054687499997E-4</v>
      </c>
      <c r="J21" s="37">
        <f t="shared" si="4"/>
        <v>0</v>
      </c>
      <c r="L21" s="29">
        <f>('Progression KRE'!$E$5*B21^2+'Progression KRE'!$E$6*B21)</f>
        <v>2.10965625E-3</v>
      </c>
      <c r="M21" s="68"/>
    </row>
    <row r="22" spans="2:13" x14ac:dyDescent="0.2">
      <c r="B22" s="35">
        <f t="shared" si="8"/>
        <v>10000</v>
      </c>
      <c r="C22" s="34">
        <f t="shared" si="0"/>
        <v>833.33333333333337</v>
      </c>
      <c r="D22" s="47">
        <f t="shared" si="5"/>
        <v>3.8E-3</v>
      </c>
      <c r="E22" s="35">
        <f t="shared" si="1"/>
        <v>37.503749999999997</v>
      </c>
      <c r="F22" s="31">
        <f t="shared" si="6"/>
        <v>0</v>
      </c>
      <c r="G22" s="36">
        <f t="shared" si="2"/>
        <v>37.503749999999997</v>
      </c>
      <c r="H22" s="34">
        <f t="shared" si="7"/>
        <v>3.1253124999999997</v>
      </c>
      <c r="I22" s="50">
        <f t="shared" si="3"/>
        <v>9.3759374999999995E-4</v>
      </c>
      <c r="J22" s="37">
        <f t="shared" si="4"/>
        <v>0</v>
      </c>
      <c r="L22" s="29">
        <f>('Progression KRE'!$E$5*B22^2+'Progression KRE'!$E$6*B22)</f>
        <v>3.7503749999999998E-3</v>
      </c>
      <c r="M22" s="68"/>
    </row>
    <row r="23" spans="2:13" x14ac:dyDescent="0.2">
      <c r="B23" s="35">
        <f t="shared" si="8"/>
        <v>12500</v>
      </c>
      <c r="C23" s="34">
        <f t="shared" si="0"/>
        <v>1041.6666666666667</v>
      </c>
      <c r="D23" s="47">
        <f t="shared" si="5"/>
        <v>5.8999999999999999E-3</v>
      </c>
      <c r="E23" s="35">
        <f t="shared" si="1"/>
        <v>73.248046875</v>
      </c>
      <c r="F23" s="31">
        <f t="shared" si="6"/>
        <v>0</v>
      </c>
      <c r="G23" s="36">
        <f t="shared" si="2"/>
        <v>73.248046875</v>
      </c>
      <c r="H23" s="34">
        <f t="shared" si="7"/>
        <v>6.10400390625</v>
      </c>
      <c r="I23" s="50">
        <f t="shared" si="3"/>
        <v>1.8312011718750001E-3</v>
      </c>
      <c r="J23" s="37">
        <f t="shared" si="4"/>
        <v>0</v>
      </c>
      <c r="L23" s="29">
        <f>('Progression KRE'!$E$5*B23^2+'Progression KRE'!$E$6*B23)</f>
        <v>5.8598437499999996E-3</v>
      </c>
      <c r="M23" s="68"/>
    </row>
    <row r="24" spans="2:13" x14ac:dyDescent="0.2">
      <c r="B24" s="35">
        <f t="shared" si="8"/>
        <v>15000</v>
      </c>
      <c r="C24" s="34">
        <f t="shared" si="0"/>
        <v>1250</v>
      </c>
      <c r="D24" s="47">
        <f t="shared" si="5"/>
        <v>8.3999999999999995E-3</v>
      </c>
      <c r="E24" s="35">
        <f t="shared" si="1"/>
        <v>126.57093750000001</v>
      </c>
      <c r="F24" s="31">
        <f t="shared" si="6"/>
        <v>0</v>
      </c>
      <c r="G24" s="36">
        <f t="shared" si="2"/>
        <v>126.57093750000001</v>
      </c>
      <c r="H24" s="34">
        <f t="shared" si="7"/>
        <v>10.547578125000001</v>
      </c>
      <c r="I24" s="50">
        <f t="shared" si="3"/>
        <v>3.1642734375000002E-3</v>
      </c>
      <c r="J24" s="37">
        <f t="shared" si="4"/>
        <v>0</v>
      </c>
      <c r="L24" s="29">
        <f>('Progression KRE'!$E$5*B24^2+'Progression KRE'!$E$6*B24)</f>
        <v>8.4380625000000011E-3</v>
      </c>
      <c r="M24" s="68"/>
    </row>
    <row r="25" spans="2:13" x14ac:dyDescent="0.2">
      <c r="B25" s="35">
        <f t="shared" si="8"/>
        <v>17500</v>
      </c>
      <c r="C25" s="34">
        <f t="shared" si="0"/>
        <v>1458.3333333333333</v>
      </c>
      <c r="D25" s="47">
        <f t="shared" si="5"/>
        <v>1.15E-2</v>
      </c>
      <c r="E25" s="35">
        <f t="shared" si="1"/>
        <v>200.98804687499998</v>
      </c>
      <c r="F25" s="31">
        <f t="shared" si="6"/>
        <v>0</v>
      </c>
      <c r="G25" s="36">
        <f t="shared" si="2"/>
        <v>200.98804687499998</v>
      </c>
      <c r="H25" s="34">
        <f t="shared" si="7"/>
        <v>16.74900390625</v>
      </c>
      <c r="I25" s="50">
        <f t="shared" si="3"/>
        <v>5.0247011718749998E-3</v>
      </c>
      <c r="J25" s="37">
        <f t="shared" si="4"/>
        <v>0</v>
      </c>
      <c r="L25" s="29">
        <f>('Progression KRE'!$E$5*B25^2+'Progression KRE'!$E$6*B25)</f>
        <v>1.148503125E-2</v>
      </c>
      <c r="M25" s="68"/>
    </row>
    <row r="26" spans="2:13" x14ac:dyDescent="0.2">
      <c r="B26" s="35">
        <f t="shared" si="8"/>
        <v>20000</v>
      </c>
      <c r="C26" s="34">
        <f t="shared" si="0"/>
        <v>1666.6666666666667</v>
      </c>
      <c r="D26" s="47">
        <f t="shared" si="5"/>
        <v>1.4999999999999999E-2</v>
      </c>
      <c r="E26" s="35">
        <f t="shared" si="1"/>
        <v>300.01499999999999</v>
      </c>
      <c r="F26" s="31">
        <f t="shared" si="6"/>
        <v>0</v>
      </c>
      <c r="G26" s="36">
        <f t="shared" si="2"/>
        <v>300.01499999999999</v>
      </c>
      <c r="H26" s="34">
        <f t="shared" si="7"/>
        <v>25.001249999999999</v>
      </c>
      <c r="I26" s="50">
        <f t="shared" si="3"/>
        <v>7.5003749999999992E-3</v>
      </c>
      <c r="J26" s="37">
        <f t="shared" si="4"/>
        <v>0</v>
      </c>
      <c r="L26" s="29">
        <f>('Progression KRE'!$E$5*B26^2+'Progression KRE'!$E$6*B26)</f>
        <v>1.500075E-2</v>
      </c>
      <c r="M26" s="68"/>
    </row>
    <row r="27" spans="2:13" x14ac:dyDescent="0.2">
      <c r="B27" s="35">
        <f t="shared" si="8"/>
        <v>22500</v>
      </c>
      <c r="C27" s="34">
        <f t="shared" si="0"/>
        <v>1875</v>
      </c>
      <c r="D27" s="47">
        <f t="shared" si="5"/>
        <v>1.9E-2</v>
      </c>
      <c r="E27" s="35">
        <f t="shared" si="1"/>
        <v>427.167421875</v>
      </c>
      <c r="F27" s="31">
        <f t="shared" si="6"/>
        <v>0</v>
      </c>
      <c r="G27" s="36">
        <f t="shared" si="2"/>
        <v>427.167421875</v>
      </c>
      <c r="H27" s="34">
        <f t="shared" si="7"/>
        <v>35.597285156250003</v>
      </c>
      <c r="I27" s="50">
        <f t="shared" si="3"/>
        <v>1.0679185546875001E-2</v>
      </c>
      <c r="J27" s="37">
        <f t="shared" si="4"/>
        <v>0</v>
      </c>
      <c r="L27" s="29">
        <f>('Progression KRE'!$E$5*B27^2+'Progression KRE'!$E$6*B27)</f>
        <v>1.8985218750000001E-2</v>
      </c>
      <c r="M27" s="68"/>
    </row>
    <row r="28" spans="2:13" x14ac:dyDescent="0.2">
      <c r="B28" s="35">
        <f t="shared" si="8"/>
        <v>25000</v>
      </c>
      <c r="C28" s="34">
        <f t="shared" si="0"/>
        <v>2083.3333333333335</v>
      </c>
      <c r="D28" s="47">
        <f t="shared" si="5"/>
        <v>2.3400000000000001E-2</v>
      </c>
      <c r="E28" s="35">
        <f t="shared" si="1"/>
        <v>585.9609375</v>
      </c>
      <c r="F28" s="31">
        <f t="shared" si="6"/>
        <v>0</v>
      </c>
      <c r="G28" s="36">
        <f t="shared" si="2"/>
        <v>585.9609375</v>
      </c>
      <c r="H28" s="34">
        <f t="shared" si="7"/>
        <v>48.830078125</v>
      </c>
      <c r="I28" s="50">
        <f t="shared" si="3"/>
        <v>1.46490234375E-2</v>
      </c>
      <c r="J28" s="37">
        <f t="shared" si="4"/>
        <v>0</v>
      </c>
      <c r="L28" s="29">
        <f>('Progression KRE'!$E$5*B28^2+'Progression KRE'!$E$6*B28)</f>
        <v>2.3438437499999999E-2</v>
      </c>
      <c r="M28" s="68"/>
    </row>
    <row r="29" spans="2:13" x14ac:dyDescent="0.2">
      <c r="B29" s="35">
        <f t="shared" si="8"/>
        <v>27500</v>
      </c>
      <c r="C29" s="34">
        <f t="shared" si="0"/>
        <v>2291.6666666666665</v>
      </c>
      <c r="D29" s="47">
        <f t="shared" si="5"/>
        <v>2.8400000000000002E-2</v>
      </c>
      <c r="E29" s="35">
        <f t="shared" si="1"/>
        <v>779.91117187499992</v>
      </c>
      <c r="F29" s="31">
        <f t="shared" si="6"/>
        <v>0</v>
      </c>
      <c r="G29" s="36">
        <f t="shared" si="2"/>
        <v>779.91117187499992</v>
      </c>
      <c r="H29" s="34">
        <f t="shared" si="7"/>
        <v>64.992597656249998</v>
      </c>
      <c r="I29" s="50">
        <f t="shared" si="3"/>
        <v>1.9497779296874997E-2</v>
      </c>
      <c r="J29" s="37">
        <f t="shared" si="4"/>
        <v>0</v>
      </c>
      <c r="L29" s="29">
        <f>('Progression KRE'!$E$5*B29^2+'Progression KRE'!$E$6*B29)</f>
        <v>2.8360406249999998E-2</v>
      </c>
      <c r="M29" s="68"/>
    </row>
    <row r="30" spans="2:13" x14ac:dyDescent="0.2">
      <c r="B30" s="35">
        <f t="shared" si="8"/>
        <v>30000</v>
      </c>
      <c r="C30" s="34">
        <f t="shared" si="0"/>
        <v>2500</v>
      </c>
      <c r="D30" s="47">
        <f t="shared" si="5"/>
        <v>3.3799999999999997E-2</v>
      </c>
      <c r="E30" s="35">
        <f t="shared" si="1"/>
        <v>1012.5337499999999</v>
      </c>
      <c r="F30" s="31">
        <f t="shared" si="6"/>
        <v>0</v>
      </c>
      <c r="G30" s="36">
        <f t="shared" si="2"/>
        <v>1012.5337499999999</v>
      </c>
      <c r="H30" s="34">
        <f t="shared" si="7"/>
        <v>84.37781249999999</v>
      </c>
      <c r="I30" s="50">
        <f t="shared" si="3"/>
        <v>2.5313343749999998E-2</v>
      </c>
      <c r="J30" s="37">
        <f t="shared" si="4"/>
        <v>0</v>
      </c>
      <c r="L30" s="29">
        <f>('Progression KRE'!$E$5*B30^2+'Progression KRE'!$E$6*B30)</f>
        <v>3.3751125E-2</v>
      </c>
      <c r="M30" s="68"/>
    </row>
    <row r="31" spans="2:13" x14ac:dyDescent="0.2">
      <c r="B31" s="35">
        <f t="shared" si="8"/>
        <v>32500</v>
      </c>
      <c r="C31" s="34">
        <f t="shared" si="0"/>
        <v>2708.3333333333335</v>
      </c>
      <c r="D31" s="47">
        <f t="shared" si="5"/>
        <v>3.9600000000000003E-2</v>
      </c>
      <c r="E31" s="35">
        <f t="shared" si="1"/>
        <v>1287.3442968750001</v>
      </c>
      <c r="F31" s="31">
        <f t="shared" si="6"/>
        <v>0</v>
      </c>
      <c r="G31" s="36">
        <f t="shared" si="2"/>
        <v>1287.3442968750001</v>
      </c>
      <c r="H31" s="34">
        <f t="shared" si="7"/>
        <v>107.27869140625</v>
      </c>
      <c r="I31" s="50">
        <f t="shared" si="3"/>
        <v>3.2183607421875003E-2</v>
      </c>
      <c r="J31" s="37">
        <f t="shared" si="4"/>
        <v>0</v>
      </c>
      <c r="L31" s="29">
        <f>('Progression KRE'!$E$5*B31^2+'Progression KRE'!$E$6*B31)</f>
        <v>3.9610593749999999E-2</v>
      </c>
      <c r="M31" s="68"/>
    </row>
    <row r="32" spans="2:13" x14ac:dyDescent="0.2">
      <c r="B32" s="35">
        <f t="shared" si="8"/>
        <v>35000</v>
      </c>
      <c r="C32" s="34">
        <f t="shared" si="0"/>
        <v>2916.6666666666665</v>
      </c>
      <c r="D32" s="47">
        <f t="shared" si="5"/>
        <v>4.5900000000000003E-2</v>
      </c>
      <c r="E32" s="35">
        <f t="shared" si="1"/>
        <v>1607.8584375</v>
      </c>
      <c r="F32" s="31">
        <f t="shared" si="6"/>
        <v>0</v>
      </c>
      <c r="G32" s="36">
        <f t="shared" si="2"/>
        <v>1607.8584375</v>
      </c>
      <c r="H32" s="34">
        <f t="shared" si="7"/>
        <v>133.98820312500001</v>
      </c>
      <c r="I32" s="50">
        <f t="shared" si="3"/>
        <v>0.04</v>
      </c>
      <c r="J32" s="37">
        <f t="shared" si="4"/>
        <v>7.8584375000000364</v>
      </c>
      <c r="L32" s="29">
        <f>('Progression KRE'!$E$5*B32^2+'Progression KRE'!$E$6*B32)</f>
        <v>4.5938812500000002E-2</v>
      </c>
      <c r="M32" s="68"/>
    </row>
    <row r="33" spans="2:13" x14ac:dyDescent="0.2">
      <c r="B33" s="35">
        <f t="shared" si="8"/>
        <v>37500</v>
      </c>
      <c r="C33" s="34">
        <f t="shared" si="0"/>
        <v>3125</v>
      </c>
      <c r="D33" s="47">
        <f t="shared" si="5"/>
        <v>5.2699999999999997E-2</v>
      </c>
      <c r="E33" s="35">
        <f t="shared" si="1"/>
        <v>1977.591796875</v>
      </c>
      <c r="F33" s="31">
        <f t="shared" si="6"/>
        <v>0</v>
      </c>
      <c r="G33" s="36">
        <f t="shared" si="2"/>
        <v>1977.591796875</v>
      </c>
      <c r="H33" s="34">
        <f t="shared" si="7"/>
        <v>164.79931640625</v>
      </c>
      <c r="I33" s="50">
        <f t="shared" si="3"/>
        <v>0.04</v>
      </c>
      <c r="J33" s="37">
        <f t="shared" si="4"/>
        <v>377.591796875</v>
      </c>
      <c r="L33" s="29">
        <f>('Progression KRE'!$E$5*B33^2+'Progression KRE'!$E$6*B33)</f>
        <v>5.2735781250000002E-2</v>
      </c>
      <c r="M33" s="68"/>
    </row>
    <row r="34" spans="2:13" x14ac:dyDescent="0.2">
      <c r="B34" s="35">
        <f t="shared" si="8"/>
        <v>40000</v>
      </c>
      <c r="C34" s="34">
        <f t="shared" si="0"/>
        <v>3333.3333333333335</v>
      </c>
      <c r="D34" s="47">
        <f t="shared" si="5"/>
        <v>0.06</v>
      </c>
      <c r="E34" s="35">
        <f t="shared" si="1"/>
        <v>2400.06</v>
      </c>
      <c r="F34" s="31">
        <f t="shared" si="6"/>
        <v>0</v>
      </c>
      <c r="G34" s="36">
        <f t="shared" si="2"/>
        <v>2400.06</v>
      </c>
      <c r="H34" s="34">
        <f t="shared" si="7"/>
        <v>200.005</v>
      </c>
      <c r="I34" s="50">
        <f t="shared" si="3"/>
        <v>0.04</v>
      </c>
      <c r="J34" s="37">
        <f t="shared" si="4"/>
        <v>800.06</v>
      </c>
      <c r="L34" s="29">
        <f>('Progression KRE'!$E$5*B34^2+'Progression KRE'!$E$6*B34)</f>
        <v>6.0001499999999999E-2</v>
      </c>
      <c r="M34" s="68"/>
    </row>
    <row r="35" spans="2:13" x14ac:dyDescent="0.2">
      <c r="B35" s="35">
        <f>B34+5000</f>
        <v>45000</v>
      </c>
      <c r="C35" s="34">
        <f t="shared" si="0"/>
        <v>3750</v>
      </c>
      <c r="D35" s="47">
        <f t="shared" si="5"/>
        <v>7.5899999999999995E-2</v>
      </c>
      <c r="E35" s="35">
        <f t="shared" si="1"/>
        <v>3417.2634375000002</v>
      </c>
      <c r="F35" s="31">
        <f t="shared" si="6"/>
        <v>0</v>
      </c>
      <c r="G35" s="36">
        <f t="shared" si="2"/>
        <v>3417.2634375000002</v>
      </c>
      <c r="H35" s="34">
        <f t="shared" si="7"/>
        <v>284.77195312500004</v>
      </c>
      <c r="I35" s="50">
        <f t="shared" si="3"/>
        <v>0.04</v>
      </c>
      <c r="J35" s="37">
        <f t="shared" si="4"/>
        <v>1817.2634375000002</v>
      </c>
      <c r="L35" s="29">
        <f>('Progression KRE'!$E$5*B35^2+'Progression KRE'!$E$6*B35)</f>
        <v>7.5939187500000005E-2</v>
      </c>
      <c r="M35" s="68"/>
    </row>
    <row r="36" spans="2:13" x14ac:dyDescent="0.2">
      <c r="B36" s="35">
        <f t="shared" ref="B36:B50" si="9">B35+5000</f>
        <v>50000</v>
      </c>
      <c r="C36" s="34">
        <f t="shared" si="0"/>
        <v>4166.666666666667</v>
      </c>
      <c r="D36" s="47">
        <f t="shared" si="5"/>
        <v>9.3799999999999994E-2</v>
      </c>
      <c r="E36" s="35">
        <f t="shared" si="1"/>
        <v>4687.59375</v>
      </c>
      <c r="F36" s="31">
        <f t="shared" si="6"/>
        <v>0</v>
      </c>
      <c r="G36" s="36">
        <f t="shared" si="2"/>
        <v>4687.59375</v>
      </c>
      <c r="H36" s="34">
        <f t="shared" si="7"/>
        <v>390.6328125</v>
      </c>
      <c r="I36" s="50">
        <f t="shared" si="3"/>
        <v>0.04</v>
      </c>
      <c r="J36" s="37">
        <f t="shared" si="4"/>
        <v>3087.59375</v>
      </c>
      <c r="L36" s="29">
        <f>('Progression KRE'!$E$5*B36^2+'Progression KRE'!$E$6*B36)</f>
        <v>9.3751874999999998E-2</v>
      </c>
      <c r="M36" s="68"/>
    </row>
    <row r="37" spans="2:13" x14ac:dyDescent="0.2">
      <c r="B37" s="35">
        <f t="shared" si="9"/>
        <v>55000</v>
      </c>
      <c r="C37" s="34">
        <f t="shared" si="0"/>
        <v>4583.333333333333</v>
      </c>
      <c r="D37" s="47">
        <f t="shared" si="5"/>
        <v>0.1134</v>
      </c>
      <c r="E37" s="35">
        <f t="shared" si="1"/>
        <v>6239.1759374999992</v>
      </c>
      <c r="F37" s="31">
        <f t="shared" si="6"/>
        <v>0</v>
      </c>
      <c r="G37" s="36">
        <f t="shared" si="2"/>
        <v>6239.1759374999992</v>
      </c>
      <c r="H37" s="34">
        <f t="shared" si="7"/>
        <v>519.93132812499994</v>
      </c>
      <c r="I37" s="50">
        <f t="shared" si="3"/>
        <v>0.04</v>
      </c>
      <c r="J37" s="37">
        <f t="shared" si="4"/>
        <v>4639.1759374999992</v>
      </c>
      <c r="L37" s="29">
        <f>('Progression KRE'!$E$5*B37^2+'Progression KRE'!$E$6*B37)</f>
        <v>0.11343956249999999</v>
      </c>
      <c r="M37" s="68"/>
    </row>
    <row r="38" spans="2:13" x14ac:dyDescent="0.2">
      <c r="B38" s="35">
        <f t="shared" si="9"/>
        <v>60000</v>
      </c>
      <c r="C38" s="34">
        <f t="shared" si="0"/>
        <v>5000</v>
      </c>
      <c r="D38" s="47">
        <f t="shared" si="5"/>
        <v>0.13500000000000001</v>
      </c>
      <c r="E38" s="35">
        <f t="shared" si="1"/>
        <v>8100.1350000000011</v>
      </c>
      <c r="F38" s="31">
        <f t="shared" si="6"/>
        <v>0</v>
      </c>
      <c r="G38" s="36">
        <f t="shared" si="2"/>
        <v>8100.1350000000011</v>
      </c>
      <c r="H38" s="34">
        <f t="shared" si="7"/>
        <v>675.01125000000013</v>
      </c>
      <c r="I38" s="50">
        <f t="shared" si="3"/>
        <v>0.04</v>
      </c>
      <c r="J38" s="37">
        <f t="shared" si="4"/>
        <v>6500.1350000000011</v>
      </c>
      <c r="L38" s="29">
        <f>('Progression KRE'!$E$5*B38^2+'Progression KRE'!$E$6*B38)</f>
        <v>0.13500225000000002</v>
      </c>
      <c r="M38" s="68"/>
    </row>
    <row r="39" spans="2:13" x14ac:dyDescent="0.2">
      <c r="B39" s="35">
        <f t="shared" si="9"/>
        <v>65000</v>
      </c>
      <c r="C39" s="34">
        <f t="shared" si="0"/>
        <v>5416.666666666667</v>
      </c>
      <c r="D39" s="47">
        <f t="shared" si="5"/>
        <v>0.15840000000000001</v>
      </c>
      <c r="E39" s="35">
        <f t="shared" si="1"/>
        <v>10298.5959375</v>
      </c>
      <c r="F39" s="31">
        <f t="shared" si="6"/>
        <v>0</v>
      </c>
      <c r="G39" s="36">
        <f t="shared" si="2"/>
        <v>10298.5959375</v>
      </c>
      <c r="H39" s="34">
        <f t="shared" si="7"/>
        <v>858.21632812500002</v>
      </c>
      <c r="I39" s="50">
        <f t="shared" si="3"/>
        <v>0.04</v>
      </c>
      <c r="J39" s="37">
        <f t="shared" si="4"/>
        <v>8698.5959375000002</v>
      </c>
      <c r="L39" s="29">
        <f>('Progression KRE'!$E$5*B39^2+'Progression KRE'!$E$6*B39)</f>
        <v>0.15843993750000002</v>
      </c>
      <c r="M39" s="68"/>
    </row>
    <row r="40" spans="2:13" x14ac:dyDescent="0.2">
      <c r="B40" s="35">
        <f t="shared" si="9"/>
        <v>70000</v>
      </c>
      <c r="C40" s="34">
        <f t="shared" si="0"/>
        <v>5833.333333333333</v>
      </c>
      <c r="D40" s="47">
        <f t="shared" si="5"/>
        <v>0.18379999999999999</v>
      </c>
      <c r="E40" s="35">
        <f t="shared" si="1"/>
        <v>12862.68375</v>
      </c>
      <c r="F40" s="31">
        <f t="shared" si="6"/>
        <v>0</v>
      </c>
      <c r="G40" s="36">
        <f t="shared" si="2"/>
        <v>12862.68375</v>
      </c>
      <c r="H40" s="34">
        <f t="shared" si="7"/>
        <v>1071.8903124999999</v>
      </c>
      <c r="I40" s="50">
        <f t="shared" si="3"/>
        <v>0.04</v>
      </c>
      <c r="J40" s="37">
        <f t="shared" si="4"/>
        <v>11262.68375</v>
      </c>
      <c r="L40" s="29">
        <f>('Progression KRE'!$E$5*B40^2+'Progression KRE'!$E$6*B40)</f>
        <v>0.183752625</v>
      </c>
      <c r="M40" s="68"/>
    </row>
    <row r="41" spans="2:13" x14ac:dyDescent="0.2">
      <c r="B41" s="35">
        <f t="shared" si="9"/>
        <v>75000</v>
      </c>
      <c r="C41" s="34">
        <f t="shared" si="0"/>
        <v>6250</v>
      </c>
      <c r="D41" s="47">
        <f t="shared" si="5"/>
        <v>0.2109</v>
      </c>
      <c r="E41" s="35">
        <f t="shared" si="1"/>
        <v>15820.5234375</v>
      </c>
      <c r="F41" s="31">
        <f t="shared" si="6"/>
        <v>0</v>
      </c>
      <c r="G41" s="36">
        <f t="shared" si="2"/>
        <v>15820.5234375</v>
      </c>
      <c r="H41" s="34">
        <f t="shared" si="7"/>
        <v>1318.376953125</v>
      </c>
      <c r="I41" s="50">
        <f t="shared" si="3"/>
        <v>0.04</v>
      </c>
      <c r="J41" s="37">
        <f t="shared" si="4"/>
        <v>14220.5234375</v>
      </c>
      <c r="L41" s="29">
        <f>('Progression KRE'!$E$5*B41^2+'Progression KRE'!$E$6*B41)</f>
        <v>0.2109403125</v>
      </c>
      <c r="M41" s="68"/>
    </row>
    <row r="42" spans="2:13" x14ac:dyDescent="0.2">
      <c r="B42" s="35">
        <f t="shared" si="9"/>
        <v>80000</v>
      </c>
      <c r="C42" s="34">
        <f t="shared" si="0"/>
        <v>6666.666666666667</v>
      </c>
      <c r="D42" s="47">
        <f t="shared" si="5"/>
        <v>0.24</v>
      </c>
      <c r="E42" s="35">
        <f t="shared" si="1"/>
        <v>19200.239999999998</v>
      </c>
      <c r="F42" s="31">
        <f t="shared" si="6"/>
        <v>0</v>
      </c>
      <c r="G42" s="36">
        <f t="shared" si="2"/>
        <v>19200.239999999998</v>
      </c>
      <c r="H42" s="34">
        <f t="shared" si="7"/>
        <v>1600.0199999999998</v>
      </c>
      <c r="I42" s="50">
        <f t="shared" si="3"/>
        <v>0.04</v>
      </c>
      <c r="J42" s="37">
        <f t="shared" si="4"/>
        <v>17600.239999999998</v>
      </c>
      <c r="L42" s="29">
        <f>('Progression KRE'!$E$5*B42^2+'Progression KRE'!$E$6*B42)</f>
        <v>0.24000299999999999</v>
      </c>
      <c r="M42" s="68"/>
    </row>
    <row r="43" spans="2:13" x14ac:dyDescent="0.2">
      <c r="B43" s="35">
        <f t="shared" si="9"/>
        <v>85000</v>
      </c>
      <c r="C43" s="34">
        <f t="shared" si="0"/>
        <v>7083.333333333333</v>
      </c>
      <c r="D43" s="47">
        <f t="shared" si="5"/>
        <v>0.27089999999999997</v>
      </c>
      <c r="E43" s="35">
        <f t="shared" si="1"/>
        <v>23029.958437500001</v>
      </c>
      <c r="F43" s="31">
        <f t="shared" si="6"/>
        <v>0</v>
      </c>
      <c r="G43" s="36">
        <f t="shared" si="2"/>
        <v>23029.958437500001</v>
      </c>
      <c r="H43" s="34">
        <f t="shared" si="7"/>
        <v>1919.1632031250001</v>
      </c>
      <c r="I43" s="50">
        <f t="shared" si="3"/>
        <v>0.04</v>
      </c>
      <c r="J43" s="37">
        <f t="shared" si="4"/>
        <v>21429.958437500001</v>
      </c>
      <c r="L43" s="29">
        <f>('Progression KRE'!$E$5*B43^2+'Progression KRE'!$E$6*B43)</f>
        <v>0.2709406875</v>
      </c>
      <c r="M43" s="68"/>
    </row>
    <row r="44" spans="2:13" x14ac:dyDescent="0.2">
      <c r="B44" s="35">
        <f t="shared" si="9"/>
        <v>90000</v>
      </c>
      <c r="C44" s="34">
        <f t="shared" si="0"/>
        <v>7500</v>
      </c>
      <c r="D44" s="47">
        <f t="shared" si="5"/>
        <v>0.30380000000000001</v>
      </c>
      <c r="E44" s="35">
        <f t="shared" si="1"/>
        <v>27337.803750000003</v>
      </c>
      <c r="F44" s="31">
        <f t="shared" si="6"/>
        <v>0</v>
      </c>
      <c r="G44" s="36">
        <f t="shared" si="2"/>
        <v>27337.803750000003</v>
      </c>
      <c r="H44" s="34">
        <f t="shared" si="7"/>
        <v>2278.1503125000004</v>
      </c>
      <c r="I44" s="50">
        <f t="shared" si="3"/>
        <v>0.04</v>
      </c>
      <c r="J44" s="37">
        <f t="shared" si="4"/>
        <v>25737.803750000003</v>
      </c>
      <c r="L44" s="29">
        <f>('Progression KRE'!$E$5*B44^2+'Progression KRE'!$E$6*B44)</f>
        <v>0.30375337500000005</v>
      </c>
      <c r="M44" s="68"/>
    </row>
    <row r="45" spans="2:13" x14ac:dyDescent="0.2">
      <c r="B45" s="35">
        <f t="shared" si="9"/>
        <v>95000</v>
      </c>
      <c r="C45" s="34">
        <f t="shared" si="0"/>
        <v>7916.666666666667</v>
      </c>
      <c r="D45" s="47">
        <f t="shared" si="5"/>
        <v>0.33839999999999998</v>
      </c>
      <c r="E45" s="35">
        <f t="shared" si="1"/>
        <v>32151.900937499999</v>
      </c>
      <c r="F45" s="31">
        <f t="shared" si="6"/>
        <v>0</v>
      </c>
      <c r="G45" s="36">
        <f t="shared" si="2"/>
        <v>32151.900937499999</v>
      </c>
      <c r="H45" s="34">
        <f t="shared" si="7"/>
        <v>2679.3250781249999</v>
      </c>
      <c r="I45" s="50">
        <f t="shared" si="3"/>
        <v>0.04</v>
      </c>
      <c r="J45" s="37">
        <f t="shared" si="4"/>
        <v>30551.900937499999</v>
      </c>
      <c r="L45" s="29">
        <f>('Progression KRE'!$E$5*B45^2+'Progression KRE'!$E$6*B45)</f>
        <v>0.3384410625</v>
      </c>
      <c r="M45" s="68"/>
    </row>
    <row r="46" spans="2:13" x14ac:dyDescent="0.2">
      <c r="B46" s="35">
        <f t="shared" si="9"/>
        <v>100000</v>
      </c>
      <c r="C46" s="34">
        <f t="shared" si="0"/>
        <v>8333.3333333333339</v>
      </c>
      <c r="D46" s="47">
        <f t="shared" si="5"/>
        <v>0.375</v>
      </c>
      <c r="E46" s="35">
        <f t="shared" si="1"/>
        <v>37500.375</v>
      </c>
      <c r="F46" s="31">
        <f t="shared" si="6"/>
        <v>0</v>
      </c>
      <c r="G46" s="36">
        <f t="shared" si="2"/>
        <v>37500.375</v>
      </c>
      <c r="H46" s="34">
        <f t="shared" si="7"/>
        <v>3125.03125</v>
      </c>
      <c r="I46" s="50">
        <f t="shared" si="3"/>
        <v>0.04</v>
      </c>
      <c r="J46" s="37">
        <f t="shared" si="4"/>
        <v>35900.375</v>
      </c>
      <c r="L46" s="29">
        <f>('Progression KRE'!$E$5*B46^2+'Progression KRE'!$E$6*B46)</f>
        <v>0.37500375000000002</v>
      </c>
      <c r="M46" s="68"/>
    </row>
    <row r="47" spans="2:13" x14ac:dyDescent="0.2">
      <c r="B47" s="35">
        <f t="shared" si="9"/>
        <v>105000</v>
      </c>
      <c r="C47" s="34">
        <f t="shared" si="0"/>
        <v>8750</v>
      </c>
      <c r="D47" s="47">
        <f t="shared" si="5"/>
        <v>0.41339999999999999</v>
      </c>
      <c r="E47" s="35">
        <f t="shared" si="1"/>
        <v>43411.350937499999</v>
      </c>
      <c r="F47" s="31">
        <f t="shared" si="6"/>
        <v>0</v>
      </c>
      <c r="G47" s="36">
        <f t="shared" si="2"/>
        <v>41600</v>
      </c>
      <c r="H47" s="34">
        <f t="shared" si="7"/>
        <v>3466.6666666666665</v>
      </c>
      <c r="I47" s="50">
        <f t="shared" si="3"/>
        <v>0.04</v>
      </c>
      <c r="J47" s="37">
        <f t="shared" si="4"/>
        <v>40000</v>
      </c>
      <c r="L47" s="29">
        <f>('Progression KRE'!$E$5*B47^2+'Progression KRE'!$E$6*B47)</f>
        <v>0.41344143750000001</v>
      </c>
      <c r="M47" s="68"/>
    </row>
    <row r="48" spans="2:13" x14ac:dyDescent="0.2">
      <c r="B48" s="35">
        <f t="shared" si="9"/>
        <v>110000</v>
      </c>
      <c r="C48" s="34">
        <f t="shared" si="0"/>
        <v>9166.6666666666661</v>
      </c>
      <c r="D48" s="47">
        <f t="shared" si="5"/>
        <v>0.45379999999999998</v>
      </c>
      <c r="E48" s="35">
        <f t="shared" si="1"/>
        <v>49912.953750000001</v>
      </c>
      <c r="F48" s="31">
        <f t="shared" si="6"/>
        <v>0</v>
      </c>
      <c r="G48" s="36">
        <f t="shared" si="2"/>
        <v>41600</v>
      </c>
      <c r="H48" s="34">
        <f t="shared" si="7"/>
        <v>3466.6666666666665</v>
      </c>
      <c r="I48" s="50">
        <f t="shared" si="3"/>
        <v>0.04</v>
      </c>
      <c r="J48" s="37">
        <f t="shared" si="4"/>
        <v>40000</v>
      </c>
      <c r="L48" s="29">
        <f>('Progression KRE'!$E$5*B48^2+'Progression KRE'!$E$6*B48)</f>
        <v>0.45375412500000001</v>
      </c>
      <c r="M48" s="68"/>
    </row>
    <row r="49" spans="2:13" x14ac:dyDescent="0.2">
      <c r="B49" s="35">
        <f t="shared" si="9"/>
        <v>115000</v>
      </c>
      <c r="C49" s="34">
        <f t="shared" si="0"/>
        <v>9583.3333333333339</v>
      </c>
      <c r="D49" s="47">
        <f t="shared" si="5"/>
        <v>0.49590000000000001</v>
      </c>
      <c r="E49" s="35">
        <f t="shared" si="1"/>
        <v>57033.308437499996</v>
      </c>
      <c r="F49" s="31">
        <f t="shared" si="6"/>
        <v>0</v>
      </c>
      <c r="G49" s="36">
        <f t="shared" si="2"/>
        <v>41600</v>
      </c>
      <c r="H49" s="34">
        <f t="shared" si="7"/>
        <v>3466.6666666666665</v>
      </c>
      <c r="I49" s="50">
        <f t="shared" si="3"/>
        <v>0.04</v>
      </c>
      <c r="J49" s="37">
        <f t="shared" si="4"/>
        <v>40000</v>
      </c>
      <c r="L49" s="29">
        <f>('Progression KRE'!$E$5*B49^2+'Progression KRE'!$E$6*B49)</f>
        <v>0.49594181249999997</v>
      </c>
      <c r="M49" s="68"/>
    </row>
    <row r="50" spans="2:13" x14ac:dyDescent="0.2">
      <c r="B50" s="39">
        <f t="shared" si="9"/>
        <v>120000</v>
      </c>
      <c r="C50" s="38">
        <f t="shared" si="0"/>
        <v>10000</v>
      </c>
      <c r="D50" s="48">
        <f t="shared" si="5"/>
        <v>0.54</v>
      </c>
      <c r="E50" s="39">
        <f t="shared" si="1"/>
        <v>64800.54</v>
      </c>
      <c r="F50" s="73">
        <f t="shared" si="6"/>
        <v>0</v>
      </c>
      <c r="G50" s="40">
        <f t="shared" si="2"/>
        <v>41600</v>
      </c>
      <c r="H50" s="38">
        <f t="shared" si="7"/>
        <v>3466.6666666666665</v>
      </c>
      <c r="I50" s="51">
        <f t="shared" si="3"/>
        <v>0.04</v>
      </c>
      <c r="J50" s="41">
        <f t="shared" si="4"/>
        <v>40000</v>
      </c>
      <c r="L50" s="29">
        <f>('Progression KRE'!$E$5*B50^2+'Progression KRE'!$E$6*B50)</f>
        <v>0.5400045</v>
      </c>
      <c r="M50" s="68"/>
    </row>
    <row r="51" spans="2:13" ht="15" customHeight="1" x14ac:dyDescent="0.2"/>
    <row r="52" spans="2:13" ht="15" x14ac:dyDescent="0.25">
      <c r="B52" s="86" t="s">
        <v>28</v>
      </c>
      <c r="C52" s="87"/>
      <c r="D52" s="87"/>
      <c r="E52" s="88"/>
      <c r="F52" s="27" t="s">
        <v>29</v>
      </c>
    </row>
    <row r="53" spans="2:13" ht="9.75" customHeight="1" x14ac:dyDescent="0.2">
      <c r="B53" s="23"/>
      <c r="C53" s="23"/>
      <c r="D53" s="23"/>
      <c r="E53" s="23"/>
      <c r="F53" s="24"/>
    </row>
    <row r="54" spans="2:13" x14ac:dyDescent="0.2">
      <c r="B54" s="23" t="s">
        <v>19</v>
      </c>
      <c r="C54" s="25" t="s">
        <v>38</v>
      </c>
      <c r="D54" s="23"/>
      <c r="E54" s="23"/>
      <c r="F54" s="24"/>
    </row>
    <row r="55" spans="2:13" ht="15" customHeight="1" x14ac:dyDescent="0.2">
      <c r="B55" s="26" t="s">
        <v>20</v>
      </c>
      <c r="C55" s="10" t="s">
        <v>37</v>
      </c>
    </row>
    <row r="56" spans="2:13" x14ac:dyDescent="0.2">
      <c r="B56" s="26" t="s">
        <v>21</v>
      </c>
      <c r="C56" s="10" t="s">
        <v>5</v>
      </c>
    </row>
    <row r="57" spans="2:13" x14ac:dyDescent="0.2">
      <c r="B57" s="26" t="s">
        <v>22</v>
      </c>
      <c r="C57" s="10" t="s">
        <v>6</v>
      </c>
    </row>
    <row r="58" spans="2:13" x14ac:dyDescent="0.2"/>
    <row r="59" spans="2:13" hidden="1" x14ac:dyDescent="0.2">
      <c r="B59" s="56"/>
    </row>
    <row r="61" spans="2:13" hidden="1" x14ac:dyDescent="0.2">
      <c r="B61" s="68"/>
      <c r="C61" s="69"/>
    </row>
  </sheetData>
  <sheetProtection algorithmName="SHA-512" hashValue="Gsvb35ZS518zwZr9saIR8HPCHi/XxUt4CkNV6y+QHsrtcLJ67Thx2vVoMXGpWt6rZIzR3BAK2T8OBwZomtj0Vg==" saltValue="HEiWwwmVk0co0t4wnLRrGQ==" spinCount="100000" sheet="1" objects="1" scenarios="1"/>
  <mergeCells count="19">
    <mergeCell ref="B52:E52"/>
    <mergeCell ref="I4:J4"/>
    <mergeCell ref="I16:I17"/>
    <mergeCell ref="J16:J17"/>
    <mergeCell ref="B16:C16"/>
    <mergeCell ref="D16:D17"/>
    <mergeCell ref="H16:H17"/>
    <mergeCell ref="E16:G16"/>
    <mergeCell ref="B13:D13"/>
    <mergeCell ref="F11:I11"/>
    <mergeCell ref="F13:I13"/>
    <mergeCell ref="B6:D6"/>
    <mergeCell ref="B14:D14"/>
    <mergeCell ref="B8:E8"/>
    <mergeCell ref="F12:I12"/>
    <mergeCell ref="B9:E9"/>
    <mergeCell ref="B2:J2"/>
    <mergeCell ref="G6:I6"/>
    <mergeCell ref="E6:F6"/>
  </mergeCells>
  <conditionalFormatting sqref="F12:J12">
    <cfRule type="expression" dxfId="6" priority="13">
      <formula>$F$8="ja"</formula>
    </cfRule>
  </conditionalFormatting>
  <conditionalFormatting sqref="F13:J13">
    <cfRule type="expression" dxfId="5" priority="14">
      <formula>$F$8="nein"</formula>
    </cfRule>
    <cfRule type="expression" dxfId="4" priority="15">
      <formula>$F$8="ja"</formula>
    </cfRule>
  </conditionalFormatting>
  <conditionalFormatting sqref="I18:I50">
    <cfRule type="cellIs" dxfId="3" priority="17" operator="equal">
      <formula>$E$13</formula>
    </cfRule>
  </conditionalFormatting>
  <conditionalFormatting sqref="J12">
    <cfRule type="expression" dxfId="2" priority="16">
      <formula>$F$8="nein"</formula>
    </cfRule>
  </conditionalFormatting>
  <dataValidations count="3">
    <dataValidation type="decimal" allowBlank="1" showInputMessage="1" showErrorMessage="1" errorTitle="Wert zwischen 0% und 100%." error="Bitte geben Sie einen Wert zwischen 0 und 1 ein. Alternativ können Sie einen Wert zwischen 0% und 100% eingeben." sqref="E13 J13" xr:uid="{42A1CF0A-1941-4102-9CF0-E7AE388FA50C}">
      <formula1>0</formula1>
      <formula2>1</formula2>
    </dataValidation>
    <dataValidation allowBlank="1" showInputMessage="1" showErrorMessage="1" errorTitle="Wert zwischen 0% und 100%." error="Bitte geben Sie einen Wert zwischen 0 und 1 ein. Alternativ können Sie einen Wert zwischen 0% und 100% eingeben." sqref="J14 J12 J7:J9" xr:uid="{F2510F29-C258-48D9-B3A0-917FA336C20F}"/>
    <dataValidation type="list" allowBlank="1" showInputMessage="1" showErrorMessage="1" sqref="F8:F9" xr:uid="{B07B69C1-9F58-4AAB-801A-AC1C24A9CD5F}">
      <formula1>"ja,nein"</formula1>
    </dataValidation>
  </dataValidations>
  <hyperlinks>
    <hyperlink ref="F52" r:id="rId1" xr:uid="{00000000-0004-0000-0500-000000000000}"/>
  </hyperlinks>
  <pageMargins left="0.7" right="0.7" top="0.78740157499999996" bottom="0.78740157499999996" header="0.3" footer="0.3"/>
  <pageSetup paperSize="9" scale="89" orientation="portrait"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2" operator="equal" id="{27D47390-5884-4593-86A2-4DEBB397909C}">
            <xm:f>'Progression KRE'!$B$6</xm:f>
            <x14:dxf>
              <fill>
                <patternFill>
                  <bgColor theme="4" tint="0.79998168889431442"/>
                </patternFill>
              </fill>
            </x14:dxf>
          </x14:cfRule>
          <xm:sqref>B18:B50</xm:sqref>
        </x14:conditionalFormatting>
        <x14:conditionalFormatting xmlns:xm="http://schemas.microsoft.com/office/excel/2006/main">
          <x14:cfRule type="cellIs" priority="10" operator="equal" id="{5F82CF77-70BF-422A-991D-FC64A8227954}">
            <xm:f>'Progression KRE'!$C$6</xm:f>
            <x14:dxf>
              <fill>
                <patternFill>
                  <bgColor theme="4" tint="0.79998168889431442"/>
                </patternFill>
              </fill>
            </x14:dxf>
          </x14:cfRule>
          <xm:sqref>L18 D18:D50 L19:M50 B61:C61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67F5-64AC-4D52-9DD6-51A7D034ECB8}">
  <sheetPr>
    <tabColor theme="4" tint="0.79998168889431442"/>
  </sheetPr>
  <dimension ref="A1:H28"/>
  <sheetViews>
    <sheetView zoomScale="140" zoomScaleNormal="140" workbookViewId="0">
      <selection activeCell="B6" sqref="B6"/>
    </sheetView>
  </sheetViews>
  <sheetFormatPr baseColWidth="10" defaultColWidth="0" defaultRowHeight="15" zeroHeight="1" x14ac:dyDescent="0.25"/>
  <cols>
    <col min="1" max="1" width="3.85546875" customWidth="1"/>
    <col min="2" max="3" width="30" bestFit="1" customWidth="1"/>
    <col min="4" max="4" width="2" bestFit="1" customWidth="1"/>
    <col min="5" max="5" width="14.28515625" bestFit="1" customWidth="1"/>
    <col min="6" max="6" width="4.42578125" customWidth="1"/>
    <col min="7" max="7" width="5.28515625" customWidth="1"/>
    <col min="8" max="8" width="2" customWidth="1"/>
    <col min="9" max="16384" width="4.5703125" hidden="1"/>
  </cols>
  <sheetData>
    <row r="1" spans="2:7" x14ac:dyDescent="0.25"/>
    <row r="2" spans="2:7" x14ac:dyDescent="0.25">
      <c r="B2" s="112" t="s">
        <v>18</v>
      </c>
      <c r="C2" s="112"/>
      <c r="D2" s="112"/>
      <c r="E2" s="112"/>
      <c r="F2" s="43"/>
      <c r="G2" s="43"/>
    </row>
    <row r="3" spans="2:7" x14ac:dyDescent="0.25"/>
    <row r="4" spans="2:7" x14ac:dyDescent="0.25">
      <c r="B4" s="3" t="s">
        <v>7</v>
      </c>
      <c r="C4" s="4" t="s">
        <v>16</v>
      </c>
      <c r="D4" s="110" t="s">
        <v>17</v>
      </c>
      <c r="E4" s="111"/>
      <c r="F4" s="44"/>
      <c r="G4" s="113" t="s">
        <v>30</v>
      </c>
    </row>
    <row r="5" spans="2:7" ht="15" customHeight="1" x14ac:dyDescent="0.25">
      <c r="B5" s="52">
        <v>0</v>
      </c>
      <c r="C5" s="53">
        <v>0</v>
      </c>
      <c r="D5" s="5" t="s">
        <v>8</v>
      </c>
      <c r="E5" s="6">
        <f>(C5-C6)/(B5^2-B6^2)</f>
        <v>3.75E-11</v>
      </c>
      <c r="F5" s="45"/>
      <c r="G5" s="114"/>
    </row>
    <row r="6" spans="2:7" x14ac:dyDescent="0.25">
      <c r="B6" s="54">
        <v>40000</v>
      </c>
      <c r="C6" s="55">
        <v>0.06</v>
      </c>
      <c r="D6" s="9" t="s">
        <v>9</v>
      </c>
      <c r="E6" s="7">
        <f>-((C5+C6)*E5)/(C5-C6)</f>
        <v>3.75E-11</v>
      </c>
      <c r="F6" s="45"/>
      <c r="G6" s="115"/>
    </row>
    <row r="7" spans="2:7" x14ac:dyDescent="0.25"/>
    <row r="8" spans="2:7" x14ac:dyDescent="0.25"/>
    <row r="9" spans="2:7" x14ac:dyDescent="0.25"/>
    <row r="10" spans="2:7" x14ac:dyDescent="0.25"/>
    <row r="11" spans="2:7" x14ac:dyDescent="0.25"/>
    <row r="12" spans="2:7" x14ac:dyDescent="0.25"/>
    <row r="13" spans="2:7" x14ac:dyDescent="0.25"/>
    <row r="14" spans="2:7" x14ac:dyDescent="0.25"/>
    <row r="15" spans="2:7" x14ac:dyDescent="0.25"/>
    <row r="16" spans="2:7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</sheetData>
  <sheetProtection algorithmName="SHA-512" hashValue="WVaOrAB2DdP9Q3BKJ6uzo2RDXtmi7/bB947ssQKBl7UuH/x+7+06ohSnUCv6hDZ3zhL7/qGaGLibzmMDZTZzrQ==" saltValue="E95MieCEa4TcuilEWVbcCQ==" spinCount="100000" sheet="1" objects="1" scenarios="1"/>
  <mergeCells count="3">
    <mergeCell ref="D4:E4"/>
    <mergeCell ref="B2:E2"/>
    <mergeCell ref="G4:G6"/>
  </mergeCells>
  <dataValidations count="1">
    <dataValidation type="decimal" allowBlank="1" showInputMessage="1" showErrorMessage="1" errorTitle="Wert zwischen 0% und 100%." error="Bitte geben Sie einen Wert zwischen 0 und 1 ein. Alternativ können Sie einen Wert zwischen 0% und 100% eingeben." sqref="C6" xr:uid="{A0F9D9BD-FD7B-4511-BE4D-7DFED4EF1916}">
      <formula1>0</formula1>
      <formula2>1</formula2>
    </dataValidation>
  </dataValidations>
  <pageMargins left="0.7" right="0.7" top="0.78740157499999996" bottom="0.78740157499999996" header="0.3" footer="0.3"/>
  <pageSetup paperSize="9" scale="8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289BF-1C52-410D-9C05-05FDEA7CDAA6}">
  <sheetPr>
    <tabColor theme="9" tint="0.79998168889431442"/>
  </sheetPr>
  <dimension ref="A1:K28"/>
  <sheetViews>
    <sheetView zoomScale="140" zoomScaleNormal="140" workbookViewId="0">
      <selection activeCell="B6" sqref="B6"/>
    </sheetView>
  </sheetViews>
  <sheetFormatPr baseColWidth="10" defaultColWidth="0" defaultRowHeight="15" customHeight="1" zeroHeight="1" x14ac:dyDescent="0.25"/>
  <cols>
    <col min="1" max="1" width="3.85546875" customWidth="1"/>
    <col min="2" max="3" width="30" bestFit="1" customWidth="1"/>
    <col min="4" max="4" width="2" bestFit="1" customWidth="1"/>
    <col min="5" max="5" width="14.28515625" bestFit="1" customWidth="1"/>
    <col min="6" max="6" width="4.42578125" customWidth="1"/>
    <col min="7" max="7" width="5.28515625" customWidth="1"/>
    <col min="8" max="8" width="2" customWidth="1"/>
    <col min="9" max="9" width="4.5703125" customWidth="1"/>
    <col min="10" max="10" width="8.140625" hidden="1" customWidth="1"/>
    <col min="11" max="11" width="6" hidden="1" customWidth="1"/>
    <col min="12" max="16384" width="4.5703125" hidden="1"/>
  </cols>
  <sheetData>
    <row r="1" spans="2:11" x14ac:dyDescent="0.25"/>
    <row r="2" spans="2:11" x14ac:dyDescent="0.25">
      <c r="B2" s="112" t="s">
        <v>33</v>
      </c>
      <c r="C2" s="112"/>
      <c r="D2" s="112"/>
      <c r="E2" s="112"/>
      <c r="F2" s="43"/>
      <c r="G2" s="43"/>
      <c r="J2" s="57">
        <v>0</v>
      </c>
      <c r="K2" s="29">
        <f>('Progression KRV'!$E$5*J2^2+'Progression KRV'!$E$6*J2)</f>
        <v>0</v>
      </c>
    </row>
    <row r="3" spans="2:11" x14ac:dyDescent="0.25">
      <c r="J3" s="57">
        <f>J2+5000</f>
        <v>5000</v>
      </c>
      <c r="K3" s="29">
        <f>('Progression KRV'!$E$5*J3^2+'Progression KRV'!$E$6*J3)</f>
        <v>3.75075E-5</v>
      </c>
    </row>
    <row r="4" spans="2:11" x14ac:dyDescent="0.25">
      <c r="B4" s="3" t="s">
        <v>35</v>
      </c>
      <c r="C4" s="4" t="s">
        <v>31</v>
      </c>
      <c r="D4" s="110" t="s">
        <v>36</v>
      </c>
      <c r="E4" s="111"/>
      <c r="F4" s="44"/>
      <c r="G4" s="116" t="s">
        <v>30</v>
      </c>
      <c r="J4" s="57">
        <f t="shared" ref="J4:J27" si="0">J3+5000</f>
        <v>10000</v>
      </c>
      <c r="K4" s="29">
        <f>('Progression KRV'!$E$5*J4^2+'Progression KRV'!$E$6*J4)</f>
        <v>1.5001499999999998E-4</v>
      </c>
    </row>
    <row r="5" spans="2:11" ht="15" customHeight="1" x14ac:dyDescent="0.25">
      <c r="B5" s="52">
        <v>0</v>
      </c>
      <c r="C5" s="53">
        <v>0</v>
      </c>
      <c r="D5" s="5" t="s">
        <v>8</v>
      </c>
      <c r="E5" s="6">
        <f>(C5-C6)/(B5^2-B6^2)</f>
        <v>1.4999999999999999E-12</v>
      </c>
      <c r="F5" s="45"/>
      <c r="G5" s="117"/>
      <c r="J5" s="57">
        <f t="shared" si="0"/>
        <v>15000</v>
      </c>
      <c r="K5" s="29">
        <f>('Progression KRV'!$E$5*J5^2+'Progression KRV'!$E$6*J5)</f>
        <v>3.3752249999999994E-4</v>
      </c>
    </row>
    <row r="6" spans="2:11" x14ac:dyDescent="0.25">
      <c r="B6" s="66">
        <v>100000</v>
      </c>
      <c r="C6" s="67">
        <v>1.4999999999999999E-2</v>
      </c>
      <c r="D6" s="9" t="s">
        <v>9</v>
      </c>
      <c r="E6" s="7">
        <f>-((C5+C6)*E5)/(C5-C6)</f>
        <v>1.4999999999999997E-12</v>
      </c>
      <c r="F6" s="45"/>
      <c r="G6" s="118"/>
      <c r="J6" s="57">
        <f t="shared" si="0"/>
        <v>20000</v>
      </c>
      <c r="K6" s="29">
        <f>('Progression KRV'!$E$5*J6^2+'Progression KRV'!$E$6*J6)</f>
        <v>6.0002999999999999E-4</v>
      </c>
    </row>
    <row r="7" spans="2:11" x14ac:dyDescent="0.25">
      <c r="J7" s="57">
        <f t="shared" si="0"/>
        <v>25000</v>
      </c>
      <c r="K7" s="29">
        <f>('Progression KRV'!$E$5*J7^2+'Progression KRV'!$E$6*J7)</f>
        <v>9.3753749999999996E-4</v>
      </c>
    </row>
    <row r="8" spans="2:11" x14ac:dyDescent="0.25">
      <c r="J8" s="57">
        <f t="shared" si="0"/>
        <v>30000</v>
      </c>
      <c r="K8" s="29">
        <f>('Progression KRV'!$E$5*J8^2+'Progression KRV'!$E$6*J8)</f>
        <v>1.3500449999999998E-3</v>
      </c>
    </row>
    <row r="9" spans="2:11" x14ac:dyDescent="0.25">
      <c r="J9" s="57">
        <f t="shared" si="0"/>
        <v>35000</v>
      </c>
      <c r="K9" s="29">
        <f>('Progression KRV'!$E$5*J9^2+'Progression KRV'!$E$6*J9)</f>
        <v>1.8375524999999998E-3</v>
      </c>
    </row>
    <row r="10" spans="2:11" x14ac:dyDescent="0.25">
      <c r="J10" s="57">
        <f t="shared" si="0"/>
        <v>40000</v>
      </c>
      <c r="K10" s="29">
        <f>('Progression KRV'!$E$5*J10^2+'Progression KRV'!$E$6*J10)</f>
        <v>2.4000599999999999E-3</v>
      </c>
    </row>
    <row r="11" spans="2:11" x14ac:dyDescent="0.25">
      <c r="J11" s="57">
        <f t="shared" si="0"/>
        <v>45000</v>
      </c>
      <c r="K11" s="29">
        <f>('Progression KRV'!$E$5*J11^2+'Progression KRV'!$E$6*J11)</f>
        <v>3.0375674999999999E-3</v>
      </c>
    </row>
    <row r="12" spans="2:11" x14ac:dyDescent="0.25">
      <c r="J12" s="57">
        <f t="shared" si="0"/>
        <v>50000</v>
      </c>
      <c r="K12" s="29">
        <f>('Progression KRV'!$E$5*J12^2+'Progression KRV'!$E$6*J12)</f>
        <v>3.7500749999999998E-3</v>
      </c>
    </row>
    <row r="13" spans="2:11" x14ac:dyDescent="0.25">
      <c r="J13" s="57">
        <f t="shared" si="0"/>
        <v>55000</v>
      </c>
      <c r="K13" s="29">
        <f>('Progression KRV'!$E$5*J13^2+'Progression KRV'!$E$6*J13)</f>
        <v>4.5375824999999998E-3</v>
      </c>
    </row>
    <row r="14" spans="2:11" x14ac:dyDescent="0.25">
      <c r="J14" s="57">
        <f t="shared" si="0"/>
        <v>60000</v>
      </c>
      <c r="K14" s="29">
        <f>('Progression KRV'!$E$5*J14^2+'Progression KRV'!$E$6*J14)</f>
        <v>5.4000899999999998E-3</v>
      </c>
    </row>
    <row r="15" spans="2:11" x14ac:dyDescent="0.25">
      <c r="J15" s="57">
        <f t="shared" si="0"/>
        <v>65000</v>
      </c>
      <c r="K15" s="29">
        <f>('Progression KRV'!$E$5*J15^2+'Progression KRV'!$E$6*J15)</f>
        <v>6.3375974999999992E-3</v>
      </c>
    </row>
    <row r="16" spans="2:11" x14ac:dyDescent="0.25">
      <c r="J16" s="57">
        <f t="shared" si="0"/>
        <v>70000</v>
      </c>
      <c r="K16" s="29">
        <f>('Progression KRV'!$E$5*J16^2+'Progression KRV'!$E$6*J16)</f>
        <v>7.350105E-3</v>
      </c>
    </row>
    <row r="17" spans="10:11" x14ac:dyDescent="0.25">
      <c r="J17" s="57">
        <f t="shared" si="0"/>
        <v>75000</v>
      </c>
      <c r="K17" s="29">
        <f>('Progression KRV'!$E$5*J17^2+'Progression KRV'!$E$6*J17)</f>
        <v>8.4376124999999986E-3</v>
      </c>
    </row>
    <row r="18" spans="10:11" x14ac:dyDescent="0.25">
      <c r="J18" s="57">
        <f t="shared" si="0"/>
        <v>80000</v>
      </c>
      <c r="K18" s="29">
        <f>('Progression KRV'!$E$5*J18^2+'Progression KRV'!$E$6*J18)</f>
        <v>9.6001199999999984E-3</v>
      </c>
    </row>
    <row r="19" spans="10:11" x14ac:dyDescent="0.25">
      <c r="J19" s="57">
        <f t="shared" si="0"/>
        <v>85000</v>
      </c>
      <c r="K19" s="29">
        <f>('Progression KRV'!$E$5*J19^2+'Progression KRV'!$E$6*J19)</f>
        <v>1.08376275E-2</v>
      </c>
    </row>
    <row r="20" spans="10:11" x14ac:dyDescent="0.25">
      <c r="J20" s="57">
        <f t="shared" si="0"/>
        <v>90000</v>
      </c>
      <c r="K20" s="29">
        <f>('Progression KRV'!$E$5*J20^2+'Progression KRV'!$E$6*J20)</f>
        <v>1.2150134999999999E-2</v>
      </c>
    </row>
    <row r="21" spans="10:11" x14ac:dyDescent="0.25">
      <c r="J21" s="57">
        <f t="shared" si="0"/>
        <v>95000</v>
      </c>
      <c r="K21" s="29">
        <f>('Progression KRV'!$E$5*J21^2+'Progression KRV'!$E$6*J21)</f>
        <v>1.3537642499999999E-2</v>
      </c>
    </row>
    <row r="22" spans="10:11" x14ac:dyDescent="0.25">
      <c r="J22" s="57">
        <f t="shared" si="0"/>
        <v>100000</v>
      </c>
      <c r="K22" s="29">
        <f>('Progression KRV'!$E$5*J22^2+'Progression KRV'!$E$6*J22)</f>
        <v>1.500015E-2</v>
      </c>
    </row>
    <row r="23" spans="10:11" x14ac:dyDescent="0.25">
      <c r="J23" s="57">
        <f t="shared" si="0"/>
        <v>105000</v>
      </c>
      <c r="K23" s="29">
        <f>('Progression KRV'!$E$5*J23^2+'Progression KRV'!$E$6*J23)</f>
        <v>1.65376575E-2</v>
      </c>
    </row>
    <row r="24" spans="10:11" x14ac:dyDescent="0.25">
      <c r="J24" s="57">
        <f t="shared" si="0"/>
        <v>110000</v>
      </c>
      <c r="K24" s="29">
        <f>('Progression KRV'!$E$5*J24^2+'Progression KRV'!$E$6*J24)</f>
        <v>1.8150164999999999E-2</v>
      </c>
    </row>
    <row r="25" spans="10:11" x14ac:dyDescent="0.25">
      <c r="J25" s="57">
        <f t="shared" si="0"/>
        <v>115000</v>
      </c>
      <c r="K25" s="29">
        <f>('Progression KRV'!$E$5*J25^2+'Progression KRV'!$E$6*J25)</f>
        <v>1.9837672499999997E-2</v>
      </c>
    </row>
    <row r="26" spans="10:11" x14ac:dyDescent="0.25">
      <c r="J26" s="57">
        <f t="shared" si="0"/>
        <v>120000</v>
      </c>
      <c r="K26" s="29">
        <f>('Progression KRV'!$E$5*J26^2+'Progression KRV'!$E$6*J26)</f>
        <v>2.1600179999999997E-2</v>
      </c>
    </row>
    <row r="27" spans="10:11" x14ac:dyDescent="0.25">
      <c r="J27" s="57">
        <f t="shared" si="0"/>
        <v>125000</v>
      </c>
      <c r="K27" s="29">
        <f>('Progression KRV'!$E$5*J27^2+'Progression KRV'!$E$6*J27)</f>
        <v>2.3437687499999995E-2</v>
      </c>
    </row>
    <row r="28" spans="10:11" x14ac:dyDescent="0.25"/>
  </sheetData>
  <sheetProtection algorithmName="SHA-512" hashValue="Yo0m3WJu003QHMnRJvoyIjJ6mTOOTK3v+9VSzSElDzxxrjZjVxxtNEkp+lQvh8ljOiynLAMaEQq2KpPUUApPIQ==" saltValue="bsEmhYMeRYZCuGGt3PZ58g==" spinCount="100000" sheet="1" objects="1" scenarios="1"/>
  <mergeCells count="3">
    <mergeCell ref="B2:E2"/>
    <mergeCell ref="D4:E4"/>
    <mergeCell ref="G4:G6"/>
  </mergeCells>
  <dataValidations count="1">
    <dataValidation type="decimal" allowBlank="1" showInputMessage="1" showErrorMessage="1" errorTitle="Wert zwischen 0% und 100%." error="Bitte geben Sie einen Wert zwischen 0 und 1 ein. Alternativ können Sie einen Wert zwischen 0% und 100% eingeben." sqref="C6" xr:uid="{27D812B8-FD4F-4CF6-9B44-CEBB2AA1A66E}">
      <formula1>0</formula1>
      <formula2>1</formula2>
    </dataValidation>
  </dataValidations>
  <pageMargins left="0.7" right="0.7" top="0.78740157499999996" bottom="0.78740157499999996" header="0.3" footer="0.3"/>
  <pageSetup paperSize="9" scale="84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502CE45B-D6B4-4D03-A64A-B077F44AAA3E}">
            <xm:f>'Progression KRE'!$C$6</xm:f>
            <x14:dxf>
              <fill>
                <patternFill>
                  <bgColor theme="4" tint="0.79998168889431442"/>
                </patternFill>
              </fill>
            </x14:dxf>
          </x14:cfRule>
          <xm:sqref>K2:K27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9"/>
  <sheetViews>
    <sheetView workbookViewId="0">
      <selection activeCell="B2" sqref="B2"/>
    </sheetView>
  </sheetViews>
  <sheetFormatPr baseColWidth="10" defaultColWidth="0" defaultRowHeight="15" customHeight="1" zeroHeight="1" x14ac:dyDescent="0.25"/>
  <cols>
    <col min="1" max="1" width="4.7109375" customWidth="1"/>
    <col min="2" max="2" width="55.5703125" bestFit="1" customWidth="1"/>
    <col min="3" max="16384" width="14.42578125" hidden="1"/>
  </cols>
  <sheetData>
    <row r="1" spans="2:2" ht="15" customHeight="1" x14ac:dyDescent="0.25"/>
    <row r="2" spans="2:2" x14ac:dyDescent="0.25">
      <c r="B2" s="1" t="s">
        <v>10</v>
      </c>
    </row>
    <row r="3" spans="2:2" x14ac:dyDescent="0.25">
      <c r="B3" s="1"/>
    </row>
    <row r="4" spans="2:2" x14ac:dyDescent="0.25">
      <c r="B4" s="2" t="s">
        <v>11</v>
      </c>
    </row>
    <row r="5" spans="2:2" ht="15" customHeight="1" x14ac:dyDescent="0.25"/>
    <row r="6" spans="2:2" x14ac:dyDescent="0.25">
      <c r="B6" s="8" t="s">
        <v>13</v>
      </c>
    </row>
    <row r="7" spans="2:2" ht="15" customHeight="1" x14ac:dyDescent="0.25"/>
    <row r="8" spans="2:2" x14ac:dyDescent="0.25">
      <c r="B8" s="42" t="s">
        <v>12</v>
      </c>
    </row>
    <row r="9" spans="2:2" ht="15" customHeight="1" x14ac:dyDescent="0.25"/>
  </sheetData>
  <sheetProtection algorithmName="SHA-512" hashValue="UgUzL055aww3UHb8iL5LoqYNa5SF5N0aH9eFt37UqcRiLveXe2A4cOq8ViNp8JgkVGa7e7ma7YFEraLIoroKLw==" saltValue="GIlpqa/kNXfESIGgojSJYQ==" spinCount="100000" sheet="1" objects="1" scenarios="1"/>
  <hyperlinks>
    <hyperlink ref="B4" r:id="rId1" xr:uid="{00000000-0004-0000-0600-000000000000}"/>
    <hyperlink ref="B8" r:id="rId2" xr:uid="{C829FF23-A63A-48AB-9276-FDD36966718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Kredit</vt:lpstr>
      <vt:lpstr>Progression KRE</vt:lpstr>
      <vt:lpstr>Progression KRV</vt:lpstr>
      <vt:lpstr>Impressum</vt:lpstr>
      <vt:lpstr>Kredit!Druckbereich</vt:lpstr>
      <vt:lpstr>'Progression KRE'!Druckbereich</vt:lpstr>
      <vt:lpstr>'Progression KRV'!Druckbereich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RM</dc:creator>
  <cp:keywords/>
  <dc:description/>
  <cp:lastModifiedBy>AW</cp:lastModifiedBy>
  <cp:revision/>
  <dcterms:created xsi:type="dcterms:W3CDTF">2022-08-10T18:59:19Z</dcterms:created>
  <dcterms:modified xsi:type="dcterms:W3CDTF">2026-02-19T15:37:48Z</dcterms:modified>
  <cp:category/>
  <cp:contentStatus/>
</cp:coreProperties>
</file>